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1" activeTab="0"/>
  </bookViews>
  <sheets>
    <sheet name="Water" sheetId="1" r:id="rId1"/>
    <sheet name="Sewage" sheetId="2" r:id="rId2"/>
    <sheet name="Energy" sheetId="3" r:id="rId3"/>
    <sheet name="Propane and lamp oil" sheetId="4" r:id="rId4"/>
    <sheet name="RecycleWaste" sheetId="5" r:id="rId5"/>
    <sheet name="Calibrations" sheetId="6" r:id="rId6"/>
    <sheet name="Graphs" sheetId="7" r:id="rId7"/>
  </sheets>
  <definedNames>
    <definedName name="_xlnm.Print_Area" localSheetId="2">'Energy'!$A$1:$M$40</definedName>
    <definedName name="Excel_BuiltIn_Print_Area_3_1">'Energy'!$A$1:$F$1</definedName>
  </definedNames>
  <calcPr fullCalcOnLoad="1"/>
</workbook>
</file>

<file path=xl/sharedStrings.xml><?xml version="1.0" encoding="utf-8"?>
<sst xmlns="http://schemas.openxmlformats.org/spreadsheetml/2006/main" count="158" uniqueCount="100">
  <si>
    <t>Fresh water fluxes</t>
  </si>
  <si>
    <t>Procedure:</t>
  </si>
  <si>
    <t>Water remaining calculator</t>
  </si>
  <si>
    <t>1) Fill in measured (blue) values</t>
  </si>
  <si>
    <t>Conversion factors:</t>
  </si>
  <si>
    <t>liters/gal</t>
  </si>
  <si>
    <t>Liters/cm</t>
  </si>
  <si>
    <t>Intercept</t>
  </si>
  <si>
    <t>Volume remaining</t>
  </si>
  <si>
    <t>Mean l/per/d</t>
  </si>
  <si>
    <t>Future # people</t>
  </si>
  <si>
    <t>Days remaining</t>
  </si>
  <si>
    <t>2) Calculate and enter the time period associated with Volume used</t>
  </si>
  <si>
    <t>3) Note computed values for sustainability report</t>
  </si>
  <si>
    <t>4) Update averages for the current week and graph trends</t>
  </si>
  <si>
    <t>Total tank V:</t>
  </si>
  <si>
    <t>Liters</t>
  </si>
  <si>
    <t>z</t>
  </si>
  <si>
    <t>Date</t>
  </si>
  <si>
    <t>Time</t>
  </si>
  <si>
    <t>Depth</t>
  </si>
  <si>
    <t>Metric Volume</t>
  </si>
  <si>
    <t>American Volume</t>
  </si>
  <si>
    <t>Volume used</t>
  </si>
  <si>
    <t>Time period</t>
  </si>
  <si>
    <t>Daily use rate</t>
  </si>
  <si>
    <t>Number of people</t>
  </si>
  <si>
    <t>Daily water use per person</t>
  </si>
  <si>
    <t xml:space="preserve">Daily per person use </t>
  </si>
  <si>
    <t>Notes</t>
  </si>
  <si>
    <t>(hr)</t>
  </si>
  <si>
    <t>(min)</t>
  </si>
  <si>
    <t>(cm)</t>
  </si>
  <si>
    <t>(liters)</t>
  </si>
  <si>
    <t>(gallons)</t>
  </si>
  <si>
    <t>(hrs)</t>
  </si>
  <si>
    <t>(l/d)</t>
  </si>
  <si>
    <t>(gal/d)</t>
  </si>
  <si>
    <t xml:space="preserve">(l/person/d) </t>
  </si>
  <si>
    <t>(gal/person/d)</t>
  </si>
  <si>
    <t>Sewage fluxes</t>
  </si>
  <si>
    <t>intercept</t>
  </si>
  <si>
    <t>liters</t>
  </si>
  <si>
    <t>Daily usage</t>
  </si>
  <si>
    <t>ENERGY:</t>
  </si>
  <si>
    <t>diesel tank full</t>
  </si>
  <si>
    <t>Assumptions and conversion factors</t>
  </si>
  <si>
    <t>gal</t>
  </si>
  <si>
    <t>Voltage</t>
  </si>
  <si>
    <t>Volts</t>
  </si>
  <si>
    <t>Burn rate</t>
  </si>
  <si>
    <t>gal/hr</t>
  </si>
  <si>
    <t xml:space="preserve"> </t>
  </si>
  <si>
    <t>Total energy use</t>
  </si>
  <si>
    <t>Engine run time</t>
  </si>
  <si>
    <t>Charge</t>
  </si>
  <si>
    <t>Usage since last reading</t>
  </si>
  <si>
    <t>Total usage</t>
  </si>
  <si>
    <t>Total Remaining</t>
  </si>
  <si>
    <t>Trip</t>
  </si>
  <si>
    <t>Lifetime</t>
  </si>
  <si>
    <t>(hours)</t>
  </si>
  <si>
    <t>(Ah)</t>
  </si>
  <si>
    <t>(gal)</t>
  </si>
  <si>
    <t>(Ahc)</t>
  </si>
  <si>
    <t>Propane:</t>
  </si>
  <si>
    <t>Lamp oil:</t>
  </si>
  <si>
    <t>Date:</t>
  </si>
  <si>
    <t>Time:</t>
  </si>
  <si>
    <t>Level:</t>
  </si>
  <si>
    <t>RECYCLE &amp; WASTE:</t>
  </si>
  <si>
    <t>Recycle:</t>
  </si>
  <si>
    <t>Waste:</t>
  </si>
  <si>
    <t>Compost</t>
  </si>
  <si>
    <t>Mass (kg)</t>
  </si>
  <si>
    <t>HOLDING TANK CALIBRATION</t>
  </si>
  <si>
    <t>Total gal</t>
  </si>
  <si>
    <t>Gallons</t>
  </si>
  <si>
    <t>Pumps *</t>
  </si>
  <si>
    <t>Gal/pump</t>
  </si>
  <si>
    <t>L/pump</t>
  </si>
  <si>
    <t>Cm</t>
  </si>
  <si>
    <t>Total L</t>
  </si>
  <si>
    <t>mean</t>
  </si>
  <si>
    <t>* A “pump” is a full stroke up AND down</t>
  </si>
  <si>
    <t>Trend~</t>
  </si>
  <si>
    <t>l/cm</t>
  </si>
  <si>
    <t>Insight: Every pump is about 2/3 liter!</t>
  </si>
  <si>
    <t>gal/cm</t>
  </si>
  <si>
    <t xml:space="preserve">French flush (per directions) is about </t>
  </si>
  <si>
    <t>FRESHWATER TANK CALIBRATION</t>
  </si>
  <si>
    <t>Filled at Roche Harbor, time taken to fill 5 gallon = 35 seconds</t>
  </si>
  <si>
    <t xml:space="preserve">Notes: Non-linear at top of tank! Tank “empty” with 3cm remaining at bottom of tank. </t>
  </si>
  <si>
    <t>Note:  Height of tank in dip corner is 25 inches = 63.5cm, BUT level measured right after fill can be 79+cm...</t>
  </si>
  <si>
    <t># of Gallons</t>
  </si>
  <si>
    <t>Cm (on stick)</t>
  </si>
  <si>
    <t>Volume (L)</t>
  </si>
  <si>
    <t>Slope</t>
  </si>
  <si>
    <t>~-65</t>
  </si>
  <si>
    <t>Total Fresh volume: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</si>
</sst>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0.000"/>
    <numFmt numFmtId="166" formatCode="0.0"/>
    <numFmt numFmtId="167" formatCode="0.000000"/>
    <numFmt numFmtId="168" formatCode="0"/>
    <numFmt numFmtId="169" formatCode="HH:MM"/>
    <numFmt numFmtId="170" formatCode="MM/DD/YY"/>
    <numFmt numFmtId="171" formatCode="00"/>
    <numFmt numFmtId="172" formatCode="0.00"/>
    <numFmt numFmtId="173" formatCode="M/D/YYYY"/>
    <numFmt numFmtId="174" formatCode="HH:MM:SS\ AM/PM"/>
    <numFmt numFmtId="175" formatCode="HH:MM\ AM/PM"/>
    <numFmt numFmtId="176" formatCode="H:MM\ AM/PM"/>
    <numFmt numFmtId="177" formatCode="M/D/YY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i/>
      <sz val="11"/>
      <color indexed="8"/>
      <name val="Calibri"/>
      <family val="2"/>
    </font>
    <font>
      <sz val="13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vertAlign val="superscript"/>
      <sz val="7.35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85">
    <xf numFmtId="164" fontId="0" fillId="0" borderId="0" xfId="0" applyAlignment="1">
      <alignment/>
    </xf>
    <xf numFmtId="164" fontId="0" fillId="24" borderId="0" xfId="0" applyFill="1" applyAlignment="1">
      <alignment/>
    </xf>
    <xf numFmtId="164" fontId="16" fillId="24" borderId="0" xfId="0" applyFont="1" applyFill="1" applyAlignment="1">
      <alignment/>
    </xf>
    <xf numFmtId="164" fontId="0" fillId="24" borderId="0" xfId="0" applyFill="1" applyAlignment="1">
      <alignment wrapText="1"/>
    </xf>
    <xf numFmtId="164" fontId="0" fillId="25" borderId="0" xfId="0" applyFill="1" applyAlignment="1">
      <alignment/>
    </xf>
    <xf numFmtId="164" fontId="16" fillId="24" borderId="0" xfId="0" applyFont="1" applyFill="1" applyAlignment="1">
      <alignment wrapText="1"/>
    </xf>
    <xf numFmtId="164" fontId="18" fillId="0" borderId="10" xfId="0" applyFont="1" applyBorder="1" applyAlignment="1">
      <alignment horizontal="left"/>
    </xf>
    <xf numFmtId="164" fontId="0" fillId="0" borderId="11" xfId="0" applyBorder="1" applyAlignment="1">
      <alignment/>
    </xf>
    <xf numFmtId="164" fontId="0" fillId="24" borderId="12" xfId="0" applyFill="1" applyBorder="1" applyAlignment="1">
      <alignment/>
    </xf>
    <xf numFmtId="164" fontId="18" fillId="24" borderId="10" xfId="0" applyFont="1" applyFill="1" applyBorder="1" applyAlignment="1">
      <alignment wrapText="1"/>
    </xf>
    <xf numFmtId="164" fontId="0" fillId="24" borderId="11" xfId="0" applyFont="1" applyFill="1" applyBorder="1" applyAlignment="1">
      <alignment horizontal="center"/>
    </xf>
    <xf numFmtId="164" fontId="0" fillId="0" borderId="13" xfId="0" applyBorder="1" applyAlignment="1">
      <alignment/>
    </xf>
    <xf numFmtId="164" fontId="0" fillId="0" borderId="13" xfId="0" applyFont="1" applyBorder="1" applyAlignment="1">
      <alignment horizontal="center" wrapText="1"/>
    </xf>
    <xf numFmtId="164" fontId="0" fillId="0" borderId="0" xfId="0" applyFont="1" applyBorder="1" applyAlignment="1">
      <alignment horizontal="center" wrapText="1"/>
    </xf>
    <xf numFmtId="164" fontId="0" fillId="0" borderId="0" xfId="0" applyFont="1" applyAlignment="1">
      <alignment horizontal="center" wrapText="1"/>
    </xf>
    <xf numFmtId="164" fontId="0" fillId="24" borderId="14" xfId="0" applyFont="1" applyFill="1" applyBorder="1" applyAlignment="1">
      <alignment horizontal="center" wrapText="1"/>
    </xf>
    <xf numFmtId="164" fontId="0" fillId="0" borderId="0" xfId="0" applyBorder="1" applyAlignment="1">
      <alignment horizontal="right"/>
    </xf>
    <xf numFmtId="164" fontId="0" fillId="24" borderId="15" xfId="0" applyFill="1" applyBorder="1" applyAlignment="1">
      <alignment/>
    </xf>
    <xf numFmtId="165" fontId="0" fillId="24" borderId="16" xfId="0" applyNumberFormat="1" applyFill="1" applyBorder="1" applyAlignment="1">
      <alignment horizontal="center"/>
    </xf>
    <xf numFmtId="164" fontId="0" fillId="24" borderId="16" xfId="0" applyFont="1" applyFill="1" applyBorder="1" applyAlignment="1">
      <alignment horizontal="center"/>
    </xf>
    <xf numFmtId="166" fontId="0" fillId="24" borderId="15" xfId="0" applyNumberFormat="1" applyFill="1" applyBorder="1" applyAlignment="1">
      <alignment/>
    </xf>
    <xf numFmtId="166" fontId="0" fillId="0" borderId="16" xfId="0" applyNumberFormat="1" applyFill="1" applyBorder="1" applyAlignment="1">
      <alignment/>
    </xf>
    <xf numFmtId="164" fontId="0" fillId="24" borderId="16" xfId="0" applyFill="1" applyBorder="1" applyAlignment="1">
      <alignment/>
    </xf>
    <xf numFmtId="167" fontId="0" fillId="24" borderId="17" xfId="0" applyNumberFormat="1" applyFill="1" applyBorder="1" applyAlignment="1">
      <alignment/>
    </xf>
    <xf numFmtId="164" fontId="0" fillId="0" borderId="0" xfId="0" applyFill="1" applyBorder="1" applyAlignment="1">
      <alignment/>
    </xf>
    <xf numFmtId="168" fontId="0" fillId="24" borderId="0" xfId="0" applyNumberFormat="1" applyFill="1" applyAlignment="1">
      <alignment/>
    </xf>
    <xf numFmtId="164" fontId="0" fillId="24" borderId="11" xfId="0" applyFill="1" applyBorder="1" applyAlignment="1">
      <alignment/>
    </xf>
    <xf numFmtId="164" fontId="0" fillId="0" borderId="0" xfId="0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0" fillId="24" borderId="0" xfId="0" applyFill="1" applyBorder="1" applyAlignment="1">
      <alignment/>
    </xf>
    <xf numFmtId="164" fontId="0" fillId="0" borderId="0" xfId="0" applyFill="1" applyAlignment="1">
      <alignment/>
    </xf>
    <xf numFmtId="164" fontId="16" fillId="24" borderId="0" xfId="0" applyFont="1" applyFill="1" applyAlignment="1">
      <alignment horizontal="center"/>
    </xf>
    <xf numFmtId="164" fontId="19" fillId="24" borderId="0" xfId="0" applyFont="1" applyFill="1" applyAlignment="1">
      <alignment horizontal="center"/>
    </xf>
    <xf numFmtId="164" fontId="16" fillId="0" borderId="0" xfId="0" applyFont="1" applyAlignment="1">
      <alignment horizontal="center" textRotation="90" wrapText="1"/>
    </xf>
    <xf numFmtId="164" fontId="19" fillId="24" borderId="0" xfId="0" applyFont="1" applyFill="1" applyAlignment="1">
      <alignment horizontal="center" textRotation="90" wrapText="1"/>
    </xf>
    <xf numFmtId="164" fontId="16" fillId="0" borderId="0" xfId="0" applyFont="1" applyAlignment="1">
      <alignment horizontal="center"/>
    </xf>
    <xf numFmtId="169" fontId="16" fillId="24" borderId="0" xfId="0" applyNumberFormat="1" applyFont="1" applyFill="1" applyAlignment="1">
      <alignment horizontal="center"/>
    </xf>
    <xf numFmtId="164" fontId="16" fillId="0" borderId="0" xfId="0" applyFont="1" applyAlignment="1">
      <alignment horizontal="center" wrapText="1"/>
    </xf>
    <xf numFmtId="170" fontId="0" fillId="24" borderId="0" xfId="0" applyNumberFormat="1" applyFill="1" applyAlignment="1">
      <alignment/>
    </xf>
    <xf numFmtId="171" fontId="0" fillId="24" borderId="0" xfId="0" applyNumberFormat="1" applyFill="1" applyAlignment="1">
      <alignment/>
    </xf>
    <xf numFmtId="164" fontId="20" fillId="24" borderId="0" xfId="0" applyFont="1" applyFill="1" applyAlignment="1">
      <alignment/>
    </xf>
    <xf numFmtId="166" fontId="0" fillId="0" borderId="0" xfId="0" applyNumberFormat="1" applyAlignment="1">
      <alignment/>
    </xf>
    <xf numFmtId="172" fontId="20" fillId="24" borderId="0" xfId="0" applyNumberFormat="1" applyFont="1" applyFill="1" applyAlignment="1">
      <alignment/>
    </xf>
    <xf numFmtId="164" fontId="0" fillId="0" borderId="0" xfId="0" applyNumberFormat="1" applyAlignment="1">
      <alignment/>
    </xf>
    <xf numFmtId="164" fontId="0" fillId="24" borderId="0" xfId="0" applyNumberFormat="1" applyFill="1" applyAlignment="1">
      <alignment/>
    </xf>
    <xf numFmtId="164" fontId="16" fillId="0" borderId="0" xfId="0" applyFont="1" applyAlignment="1">
      <alignment/>
    </xf>
    <xf numFmtId="164" fontId="0" fillId="0" borderId="0" xfId="0" applyAlignment="1">
      <alignment wrapText="1"/>
    </xf>
    <xf numFmtId="164" fontId="16" fillId="25" borderId="0" xfId="0" applyFont="1" applyFill="1" applyAlignment="1">
      <alignment/>
    </xf>
    <xf numFmtId="164" fontId="16" fillId="0" borderId="0" xfId="0" applyFont="1" applyAlignment="1">
      <alignment wrapText="1"/>
    </xf>
    <xf numFmtId="164" fontId="18" fillId="0" borderId="10" xfId="0" applyFont="1" applyBorder="1" applyAlignment="1">
      <alignment wrapText="1"/>
    </xf>
    <xf numFmtId="164" fontId="0" fillId="0" borderId="11" xfId="0" applyFont="1" applyBorder="1" applyAlignment="1">
      <alignment horizontal="center"/>
    </xf>
    <xf numFmtId="164" fontId="0" fillId="0" borderId="15" xfId="0" applyBorder="1" applyAlignment="1">
      <alignment/>
    </xf>
    <xf numFmtId="164" fontId="0" fillId="24" borderId="16" xfId="0" applyFill="1" applyBorder="1" applyAlignment="1">
      <alignment horizontal="center"/>
    </xf>
    <xf numFmtId="164" fontId="0" fillId="0" borderId="18" xfId="0" applyFont="1" applyFill="1" applyBorder="1" applyAlignment="1">
      <alignment/>
    </xf>
    <xf numFmtId="164" fontId="0" fillId="0" borderId="19" xfId="0" applyFill="1" applyBorder="1" applyAlignment="1">
      <alignment horizontal="center"/>
    </xf>
    <xf numFmtId="164" fontId="0" fillId="0" borderId="19" xfId="0" applyFont="1" applyFill="1" applyBorder="1" applyAlignment="1">
      <alignment horizontal="center"/>
    </xf>
    <xf numFmtId="164" fontId="16" fillId="0" borderId="0" xfId="0" applyFont="1" applyFill="1" applyAlignment="1">
      <alignment/>
    </xf>
    <xf numFmtId="164" fontId="19" fillId="0" borderId="0" xfId="0" applyFont="1" applyAlignment="1">
      <alignment horizontal="center" wrapText="1"/>
    </xf>
    <xf numFmtId="164" fontId="19" fillId="24" borderId="0" xfId="0" applyFont="1" applyFill="1" applyAlignment="1">
      <alignment horizontal="center" wrapText="1"/>
    </xf>
    <xf numFmtId="173" fontId="0" fillId="24" borderId="0" xfId="0" applyNumberFormat="1" applyFill="1" applyAlignment="1">
      <alignment/>
    </xf>
    <xf numFmtId="164" fontId="0" fillId="0" borderId="0" xfId="0" applyAlignment="1">
      <alignment horizontal="left"/>
    </xf>
    <xf numFmtId="164" fontId="16" fillId="0" borderId="0" xfId="0" applyFont="1" applyAlignment="1">
      <alignment horizontal="left"/>
    </xf>
    <xf numFmtId="164" fontId="0" fillId="0" borderId="0" xfId="0" applyFont="1" applyAlignment="1">
      <alignment horizontal="right"/>
    </xf>
    <xf numFmtId="164" fontId="16" fillId="0" borderId="0" xfId="0" applyFont="1" applyAlignment="1">
      <alignment horizontal="right"/>
    </xf>
    <xf numFmtId="164" fontId="0" fillId="24" borderId="0" xfId="0" applyFill="1" applyAlignment="1">
      <alignment horizontal="left"/>
    </xf>
    <xf numFmtId="164" fontId="16" fillId="0" borderId="0" xfId="0" applyFont="1" applyBorder="1" applyAlignment="1">
      <alignment horizontal="left"/>
    </xf>
    <xf numFmtId="164" fontId="16" fillId="24" borderId="0" xfId="0" applyFont="1" applyFill="1" applyBorder="1" applyAlignment="1">
      <alignment/>
    </xf>
    <xf numFmtId="164" fontId="16" fillId="24" borderId="0" xfId="0" applyFont="1" applyFill="1" applyAlignment="1">
      <alignment horizontal="center" wrapText="1"/>
    </xf>
    <xf numFmtId="164" fontId="16" fillId="0" borderId="0" xfId="0" applyFont="1" applyBorder="1" applyAlignment="1">
      <alignment wrapText="1"/>
    </xf>
    <xf numFmtId="164" fontId="16" fillId="24" borderId="0" xfId="0" applyFont="1" applyFill="1" applyBorder="1" applyAlignment="1">
      <alignment horizontal="center"/>
    </xf>
    <xf numFmtId="164" fontId="16" fillId="0" borderId="0" xfId="0" applyFont="1" applyBorder="1" applyAlignment="1">
      <alignment horizontal="center"/>
    </xf>
    <xf numFmtId="173" fontId="0" fillId="0" borderId="0" xfId="0" applyNumberFormat="1" applyAlignment="1">
      <alignment horizontal="left"/>
    </xf>
    <xf numFmtId="169" fontId="0" fillId="0" borderId="0" xfId="0" applyNumberFormat="1" applyAlignment="1">
      <alignment horizontal="left"/>
    </xf>
    <xf numFmtId="170" fontId="0" fillId="0" borderId="0" xfId="0" applyNumberFormat="1" applyAlignment="1">
      <alignment horizontal="left"/>
    </xf>
    <xf numFmtId="174" fontId="0" fillId="0" borderId="0" xfId="0" applyNumberFormat="1" applyAlignment="1">
      <alignment horizontal="left"/>
    </xf>
    <xf numFmtId="164" fontId="0" fillId="0" borderId="0" xfId="0" applyFont="1" applyAlignment="1">
      <alignment/>
    </xf>
    <xf numFmtId="164" fontId="0" fillId="0" borderId="0" xfId="0" applyFont="1" applyAlignment="1">
      <alignment horizontal="left"/>
    </xf>
    <xf numFmtId="170" fontId="0" fillId="0" borderId="0" xfId="0" applyNumberFormat="1" applyAlignment="1">
      <alignment/>
    </xf>
    <xf numFmtId="175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174" fontId="0" fillId="0" borderId="0" xfId="0" applyNumberFormat="1" applyAlignment="1">
      <alignment/>
    </xf>
    <xf numFmtId="164" fontId="21" fillId="0" borderId="0" xfId="0" applyFont="1" applyAlignment="1">
      <alignment/>
    </xf>
    <xf numFmtId="164" fontId="0" fillId="0" borderId="0" xfId="0" applyNumberFormat="1" applyFont="1" applyFill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420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Freshwater tank calibration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Calibrations!$C$25</c:f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Calibrations!$B$26:$B$44</c:f>
              <c:numCache/>
            </c:numRef>
          </c:xVal>
          <c:yVal>
            <c:numRef>
              <c:f>Calibrations!$C$26:$C$44</c:f>
              <c:numCache/>
            </c:numRef>
          </c:yVal>
          <c:smooth val="0"/>
        </c:ser>
        <c:axId val="44325315"/>
        <c:axId val="43514988"/>
      </c:scatterChart>
      <c:valAx>
        <c:axId val="44325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Cm (on stick)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514988"/>
        <c:crosses val="autoZero"/>
        <c:crossBetween val="midCat"/>
        <c:dispUnits/>
      </c:valAx>
      <c:valAx>
        <c:axId val="43514988"/>
        <c:scaling>
          <c:orientation val="minMax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Volume (liters)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0"/>
        <c:majorTickMark val="out"/>
        <c:minorTickMark val="in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325315"/>
        <c:crosses val="autoZero"/>
        <c:crossBetween val="midCat"/>
        <c:dispUnits/>
        <c:majorUnit val="50"/>
        <c:minorUnit val="5"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Holding tank calibration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Calibrations!$F$3:$F$14</c:f>
              <c:numCache/>
            </c:numRef>
          </c:xVal>
          <c:yVal>
            <c:numRef>
              <c:f>Calibrations!$G$3:$G$14</c:f>
              <c:numCache/>
            </c:numRef>
          </c:yVal>
          <c:smooth val="0"/>
        </c:ser>
        <c:axId val="64435213"/>
        <c:axId val="48928486"/>
      </c:scatterChart>
      <c:valAx>
        <c:axId val="64435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Sewage level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928486"/>
        <c:crosses val="autoZero"/>
        <c:crossBetween val="midCat"/>
        <c:dispUnits/>
      </c:valAx>
      <c:valAx>
        <c:axId val="48928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Volume (l)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0"/>
        <c:majorTickMark val="out"/>
        <c:minorTickMark val="in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435213"/>
        <c:crosses val="autoZero"/>
        <c:crossBetween val="midCat"/>
        <c:dispUnits/>
        <c:majorUnit val="10"/>
        <c:minorUnit val="2"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Water use time series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Water!$M$7</c:f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Water!$A$11:$A$101</c:f>
              <c:numCache/>
            </c:numRef>
          </c:xVal>
          <c:yVal>
            <c:numRef>
              <c:f>Water!$M$11:$M$101</c:f>
              <c:numCache/>
            </c:numRef>
          </c:yVal>
          <c:smooth val="0"/>
        </c:ser>
        <c:ser>
          <c:idx val="1"/>
          <c:order val="1"/>
          <c:tx>
            <c:strRef>
              <c:f>Sewage!$M$7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Sewage!$A$11:$A$102</c:f>
              <c:numCache/>
            </c:numRef>
          </c:xVal>
          <c:yVal>
            <c:numRef>
              <c:f>Sewage!$M$11:$M$102</c:f>
              <c:numCache/>
            </c:numRef>
          </c:yVal>
          <c:smooth val="0"/>
        </c:ser>
        <c:axId val="37460279"/>
        <c:axId val="54861120"/>
      </c:scatterChart>
      <c:valAx>
        <c:axId val="37460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M/D/YY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861120"/>
        <c:crosses val="autoZero"/>
        <c:crossBetween val="midCat"/>
        <c:dispUnits/>
      </c:valAx>
      <c:valAx>
        <c:axId val="54861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usage (l/person/day)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460279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</c:spPr>
      <c:txPr>
        <a:bodyPr vert="horz" rot="0"/>
        <a:lstStyle/>
        <a:p>
          <a:pPr>
            <a:defRPr lang="en-US" cap="none" sz="735" b="0" i="0" u="none" baseline="3000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23</xdr:row>
      <xdr:rowOff>161925</xdr:rowOff>
    </xdr:from>
    <xdr:to>
      <xdr:col>11</xdr:col>
      <xdr:colOff>257175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3686175" y="4124325"/>
        <a:ext cx="398145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504825</xdr:colOff>
      <xdr:row>0</xdr:row>
      <xdr:rowOff>133350</xdr:rowOff>
    </xdr:from>
    <xdr:to>
      <xdr:col>13</xdr:col>
      <xdr:colOff>171450</xdr:colOff>
      <xdr:row>20</xdr:row>
      <xdr:rowOff>28575</xdr:rowOff>
    </xdr:to>
    <xdr:graphicFrame>
      <xdr:nvGraphicFramePr>
        <xdr:cNvPr id="2" name="Chart 2"/>
        <xdr:cNvGraphicFramePr/>
      </xdr:nvGraphicFramePr>
      <xdr:xfrm>
        <a:off x="6172200" y="133350"/>
        <a:ext cx="257175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638175</xdr:colOff>
      <xdr:row>20</xdr:row>
      <xdr:rowOff>161925</xdr:rowOff>
    </xdr:to>
    <xdr:graphicFrame>
      <xdr:nvGraphicFramePr>
        <xdr:cNvPr id="1" name="Chart 1"/>
        <xdr:cNvGraphicFramePr/>
      </xdr:nvGraphicFramePr>
      <xdr:xfrm>
        <a:off x="762000" y="190500"/>
        <a:ext cx="36861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="90" zoomScaleNormal="90" zoomScaleSheetLayoutView="11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2.57421875" defaultRowHeight="15"/>
  <cols>
    <col min="1" max="1" width="13.00390625" style="1" customWidth="1"/>
    <col min="2" max="2" width="8.00390625" style="1" customWidth="1"/>
    <col min="3" max="3" width="9.140625" style="1" customWidth="1"/>
    <col min="4" max="4" width="7.28125" style="1" customWidth="1"/>
    <col min="5" max="5" width="7.7109375" style="0" customWidth="1"/>
    <col min="6" max="6" width="9.28125" style="0" customWidth="1"/>
    <col min="7" max="7" width="7.7109375" style="0" customWidth="1"/>
    <col min="8" max="8" width="8.7109375" style="0" customWidth="1"/>
    <col min="9" max="9" width="9.7109375" style="1" customWidth="1"/>
    <col min="10" max="10" width="6.7109375" style="0" customWidth="1"/>
    <col min="11" max="11" width="7.28125" style="0" customWidth="1"/>
    <col min="12" max="12" width="7.8515625" style="1" customWidth="1"/>
    <col min="13" max="14" width="9.28125" style="0" customWidth="1"/>
    <col min="15" max="15" width="21.8515625" style="0" customWidth="1"/>
    <col min="16" max="16384" width="11.8515625" style="0" customWidth="1"/>
  </cols>
  <sheetData>
    <row r="1" spans="1:16" ht="13.5">
      <c r="A1" s="2" t="s">
        <v>0</v>
      </c>
      <c r="B1" s="2"/>
      <c r="C1" s="2"/>
      <c r="D1" s="3"/>
      <c r="L1" s="2" t="s">
        <v>1</v>
      </c>
      <c r="M1" s="4"/>
      <c r="N1" s="4"/>
      <c r="O1" s="4"/>
      <c r="P1" s="4"/>
    </row>
    <row r="2" spans="4:16" ht="13.5">
      <c r="D2" s="5"/>
      <c r="F2" s="6" t="s">
        <v>2</v>
      </c>
      <c r="G2" s="7"/>
      <c r="H2" s="7"/>
      <c r="I2" s="8"/>
      <c r="L2" s="1" t="s">
        <v>3</v>
      </c>
      <c r="M2" s="4"/>
      <c r="N2" s="4"/>
      <c r="O2" s="4"/>
      <c r="P2" s="4"/>
    </row>
    <row r="3" spans="1:16" ht="26.25">
      <c r="A3" s="9" t="s">
        <v>4</v>
      </c>
      <c r="B3" s="10" t="s">
        <v>5</v>
      </c>
      <c r="C3" s="10" t="s">
        <v>6</v>
      </c>
      <c r="D3" s="10" t="s">
        <v>7</v>
      </c>
      <c r="E3" s="11"/>
      <c r="F3" s="12" t="s">
        <v>8</v>
      </c>
      <c r="G3" s="13" t="s">
        <v>9</v>
      </c>
      <c r="H3" s="14" t="s">
        <v>10</v>
      </c>
      <c r="I3" s="15" t="s">
        <v>11</v>
      </c>
      <c r="K3" s="16"/>
      <c r="L3" s="1" t="s">
        <v>12</v>
      </c>
      <c r="M3" s="4"/>
      <c r="N3" s="4"/>
      <c r="O3" s="4"/>
      <c r="P3" s="4"/>
    </row>
    <row r="4" spans="1:16" ht="13.5">
      <c r="A4" s="17"/>
      <c r="B4" s="18">
        <v>3.785</v>
      </c>
      <c r="C4" s="19">
        <v>10.53</v>
      </c>
      <c r="D4" s="1">
        <v>-65</v>
      </c>
      <c r="E4" s="11"/>
      <c r="F4" s="20">
        <v>234.3</v>
      </c>
      <c r="G4" s="21" t="e">
        <f>AVERAGE(M9:M101)</f>
        <v>#DIV/0!</v>
      </c>
      <c r="H4" s="22">
        <v>7</v>
      </c>
      <c r="I4" s="23" t="e">
        <f>F4/(G4*H4)</f>
        <v>#DIV/0!</v>
      </c>
      <c r="J4" s="24"/>
      <c r="K4" s="24"/>
      <c r="L4" s="1" t="s">
        <v>13</v>
      </c>
      <c r="M4" s="4"/>
      <c r="N4" s="4"/>
      <c r="O4" s="4"/>
      <c r="P4" s="4"/>
    </row>
    <row r="5" spans="2:16" ht="13.5">
      <c r="B5" s="25"/>
      <c r="C5" s="25"/>
      <c r="D5" s="26"/>
      <c r="E5" s="27"/>
      <c r="F5" s="28"/>
      <c r="G5" s="29"/>
      <c r="H5" s="24"/>
      <c r="I5" s="30"/>
      <c r="J5" s="24"/>
      <c r="K5" s="24"/>
      <c r="L5" s="1" t="s">
        <v>14</v>
      </c>
      <c r="M5" s="4"/>
      <c r="N5" s="4"/>
      <c r="O5" s="4"/>
      <c r="P5" s="4"/>
    </row>
    <row r="6" spans="1:11" ht="13.5">
      <c r="A6" s="1" t="s">
        <v>15</v>
      </c>
      <c r="B6" s="25">
        <f>Calibrations!B47</f>
        <v>630.9594999999999</v>
      </c>
      <c r="C6" s="25"/>
      <c r="D6" s="30" t="s">
        <v>16</v>
      </c>
      <c r="E6" s="31"/>
      <c r="F6" s="31"/>
      <c r="K6" t="s">
        <v>17</v>
      </c>
    </row>
    <row r="7" spans="1:15" s="36" customFormat="1" ht="69.75" customHeight="1">
      <c r="A7" s="32" t="s">
        <v>18</v>
      </c>
      <c r="B7" s="32" t="s">
        <v>19</v>
      </c>
      <c r="C7" s="32" t="s">
        <v>19</v>
      </c>
      <c r="D7" s="33" t="s">
        <v>20</v>
      </c>
      <c r="E7" s="34" t="s">
        <v>21</v>
      </c>
      <c r="F7" s="34" t="s">
        <v>22</v>
      </c>
      <c r="G7" s="34" t="s">
        <v>23</v>
      </c>
      <c r="H7" s="34" t="s">
        <v>23</v>
      </c>
      <c r="I7" s="35" t="s">
        <v>24</v>
      </c>
      <c r="J7" s="34" t="s">
        <v>25</v>
      </c>
      <c r="K7" s="34" t="s">
        <v>25</v>
      </c>
      <c r="L7" s="35" t="s">
        <v>26</v>
      </c>
      <c r="M7" s="34" t="s">
        <v>27</v>
      </c>
      <c r="N7" s="34" t="s">
        <v>28</v>
      </c>
      <c r="O7" s="36" t="s">
        <v>29</v>
      </c>
    </row>
    <row r="8" spans="1:14" s="36" customFormat="1" ht="33.75">
      <c r="A8" s="32"/>
      <c r="B8" s="37" t="s">
        <v>30</v>
      </c>
      <c r="C8" s="37" t="s">
        <v>31</v>
      </c>
      <c r="D8" s="33" t="s">
        <v>32</v>
      </c>
      <c r="E8" s="36" t="s">
        <v>33</v>
      </c>
      <c r="F8" s="36" t="s">
        <v>34</v>
      </c>
      <c r="G8" s="36" t="s">
        <v>33</v>
      </c>
      <c r="H8" s="36" t="s">
        <v>34</v>
      </c>
      <c r="I8" s="33" t="s">
        <v>35</v>
      </c>
      <c r="J8" s="36" t="s">
        <v>36</v>
      </c>
      <c r="K8" s="36" t="s">
        <v>37</v>
      </c>
      <c r="L8" s="33"/>
      <c r="M8" s="38" t="s">
        <v>38</v>
      </c>
      <c r="N8" s="38" t="s">
        <v>39</v>
      </c>
    </row>
    <row r="9" spans="1:12" s="36" customFormat="1" ht="13.5">
      <c r="A9" s="32"/>
      <c r="B9" s="37"/>
      <c r="C9" s="37"/>
      <c r="D9" s="33"/>
      <c r="I9" s="33"/>
      <c r="L9" s="33"/>
    </row>
    <row r="10" spans="1:14" ht="13.5">
      <c r="A10" s="39"/>
      <c r="B10" s="40"/>
      <c r="C10" s="40"/>
      <c r="D10" s="41"/>
      <c r="E10" s="42">
        <f aca="true" t="shared" si="0" ref="E10:E48">D10*$C$4+$D$4</f>
        <v>-65</v>
      </c>
      <c r="F10" s="42">
        <f aca="true" t="shared" si="1" ref="F10:F48">E10/$B$4</f>
        <v>-17.17305151915456</v>
      </c>
      <c r="G10" s="42"/>
      <c r="H10" s="42"/>
      <c r="I10" s="43"/>
      <c r="J10" s="42"/>
      <c r="K10" s="42"/>
      <c r="L10" s="41"/>
      <c r="M10" s="44"/>
      <c r="N10" s="44"/>
    </row>
    <row r="11" spans="1:14" ht="13.5">
      <c r="A11" s="39"/>
      <c r="B11" s="40"/>
      <c r="C11" s="40"/>
      <c r="D11" s="41"/>
      <c r="E11" s="42">
        <f t="shared" si="0"/>
        <v>-65</v>
      </c>
      <c r="F11" s="42">
        <f t="shared" si="1"/>
        <v>-17.17305151915456</v>
      </c>
      <c r="G11" s="42">
        <f>E10-E11</f>
        <v>0</v>
      </c>
      <c r="H11" s="42">
        <f>G11/$B$4</f>
        <v>0</v>
      </c>
      <c r="I11" s="43"/>
      <c r="J11" s="42" t="e">
        <f>(G11/I11)*24</f>
        <v>#DIV/0!</v>
      </c>
      <c r="K11" s="42" t="e">
        <f>J11/$B$4</f>
        <v>#DIV/0!</v>
      </c>
      <c r="L11" s="41"/>
      <c r="M11" s="42" t="e">
        <f>J11/L11</f>
        <v>#DIV/0!</v>
      </c>
      <c r="N11" s="42" t="e">
        <f>M11/$B$4</f>
        <v>#DIV/0!</v>
      </c>
    </row>
    <row r="12" spans="1:14" ht="13.5">
      <c r="A12" s="39"/>
      <c r="B12" s="40"/>
      <c r="C12" s="40"/>
      <c r="D12" s="41"/>
      <c r="E12" s="42">
        <f t="shared" si="0"/>
        <v>-65</v>
      </c>
      <c r="F12" s="42">
        <f t="shared" si="1"/>
        <v>-17.17305151915456</v>
      </c>
      <c r="G12" s="42">
        <f>E11-E12</f>
        <v>0</v>
      </c>
      <c r="H12" s="42">
        <f>G12/$B$4</f>
        <v>0</v>
      </c>
      <c r="I12" s="43"/>
      <c r="J12" s="42" t="e">
        <f>(G12/I12)*24</f>
        <v>#DIV/0!</v>
      </c>
      <c r="K12" s="42" t="e">
        <f>J12/$B$4</f>
        <v>#DIV/0!</v>
      </c>
      <c r="L12" s="41"/>
      <c r="M12" s="42" t="e">
        <f>J12/L12</f>
        <v>#DIV/0!</v>
      </c>
      <c r="N12" s="42" t="e">
        <f>M12/$B$4</f>
        <v>#DIV/0!</v>
      </c>
    </row>
    <row r="13" spans="1:14" ht="13.5">
      <c r="A13" s="39"/>
      <c r="E13" s="42">
        <f t="shared" si="0"/>
        <v>-65</v>
      </c>
      <c r="F13" s="42">
        <f t="shared" si="1"/>
        <v>-17.17305151915456</v>
      </c>
      <c r="G13" s="42">
        <f>E12-E13</f>
        <v>0</v>
      </c>
      <c r="H13" s="42">
        <f>G13/$B$4</f>
        <v>0</v>
      </c>
      <c r="I13" s="43"/>
      <c r="J13" s="42" t="e">
        <f>(G13/I13)*24</f>
        <v>#DIV/0!</v>
      </c>
      <c r="K13" s="42" t="e">
        <f>J13/$B$4</f>
        <v>#DIV/0!</v>
      </c>
      <c r="L13" s="41"/>
      <c r="M13" s="42" t="e">
        <f>J13/L13</f>
        <v>#DIV/0!</v>
      </c>
      <c r="N13" s="42" t="e">
        <f>M13/$B$4</f>
        <v>#DIV/0!</v>
      </c>
    </row>
    <row r="14" spans="1:14" ht="13.5">
      <c r="A14" s="39"/>
      <c r="E14" s="42">
        <f t="shared" si="0"/>
        <v>-65</v>
      </c>
      <c r="F14" s="42">
        <f t="shared" si="1"/>
        <v>-17.17305151915456</v>
      </c>
      <c r="N14" s="42"/>
    </row>
    <row r="15" spans="1:14" ht="13.5">
      <c r="A15" s="39"/>
      <c r="B15" s="40"/>
      <c r="C15" s="40"/>
      <c r="D15" s="41"/>
      <c r="E15" s="42">
        <f t="shared" si="0"/>
        <v>-65</v>
      </c>
      <c r="F15" s="42">
        <f t="shared" si="1"/>
        <v>-17.17305151915456</v>
      </c>
      <c r="G15" s="42">
        <f>E14-E15</f>
        <v>0</v>
      </c>
      <c r="H15" s="42">
        <f>G15/$B$4</f>
        <v>0</v>
      </c>
      <c r="I15" s="43"/>
      <c r="J15" s="42" t="e">
        <f>(G15/I15)*24</f>
        <v>#DIV/0!</v>
      </c>
      <c r="K15" s="42" t="e">
        <f>J15/$B$4</f>
        <v>#DIV/0!</v>
      </c>
      <c r="L15" s="41"/>
      <c r="M15" s="42" t="e">
        <f>J15/L15</f>
        <v>#DIV/0!</v>
      </c>
      <c r="N15" s="42" t="e">
        <f>M15/$B$4</f>
        <v>#DIV/0!</v>
      </c>
    </row>
    <row r="16" spans="1:14" ht="13.5">
      <c r="A16" s="39"/>
      <c r="B16" s="40"/>
      <c r="C16" s="40"/>
      <c r="D16" s="41"/>
      <c r="E16" s="42">
        <f t="shared" si="0"/>
        <v>-65</v>
      </c>
      <c r="F16" s="42">
        <f t="shared" si="1"/>
        <v>-17.17305151915456</v>
      </c>
      <c r="G16" s="42">
        <f>E15-E16</f>
        <v>0</v>
      </c>
      <c r="H16" s="42">
        <f>G16/$B$4</f>
        <v>0</v>
      </c>
      <c r="I16" s="43"/>
      <c r="J16" s="42" t="e">
        <f>(G16/I16)*24</f>
        <v>#DIV/0!</v>
      </c>
      <c r="K16" s="42" t="e">
        <f>J16/$B$4</f>
        <v>#DIV/0!</v>
      </c>
      <c r="L16" s="41"/>
      <c r="M16" s="42" t="e">
        <f>J16/L16</f>
        <v>#DIV/0!</v>
      </c>
      <c r="N16" s="42" t="e">
        <f>M16/$B$4</f>
        <v>#DIV/0!</v>
      </c>
    </row>
    <row r="17" spans="1:14" ht="13.5">
      <c r="A17" s="39"/>
      <c r="E17" s="42">
        <f t="shared" si="0"/>
        <v>-65</v>
      </c>
      <c r="F17" s="42">
        <f t="shared" si="1"/>
        <v>-17.17305151915456</v>
      </c>
      <c r="G17" s="42">
        <f>E16-E17</f>
        <v>0</v>
      </c>
      <c r="H17" s="42">
        <f>G17/$B$4</f>
        <v>0</v>
      </c>
      <c r="J17" s="42" t="e">
        <f>(G17/I17)*24</f>
        <v>#DIV/0!</v>
      </c>
      <c r="K17" s="42" t="e">
        <f>J17/$B$4</f>
        <v>#DIV/0!</v>
      </c>
      <c r="M17" s="42" t="e">
        <f>J17/L17</f>
        <v>#DIV/0!</v>
      </c>
      <c r="N17" s="42" t="e">
        <f>M17/$B$4</f>
        <v>#DIV/0!</v>
      </c>
    </row>
    <row r="18" spans="1:14" ht="13.5">
      <c r="A18" s="39"/>
      <c r="E18" s="42">
        <f t="shared" si="0"/>
        <v>-65</v>
      </c>
      <c r="F18" s="42">
        <f t="shared" si="1"/>
        <v>-17.17305151915456</v>
      </c>
      <c r="G18" s="42">
        <f>E17-E18</f>
        <v>0</v>
      </c>
      <c r="H18" s="42">
        <f>G18/$B$4</f>
        <v>0</v>
      </c>
      <c r="J18" s="42" t="e">
        <f>(G18/I18)*24</f>
        <v>#DIV/0!</v>
      </c>
      <c r="K18" s="42" t="e">
        <f>J18/$B$4</f>
        <v>#DIV/0!</v>
      </c>
      <c r="M18" s="42" t="e">
        <f>J18/L18</f>
        <v>#DIV/0!</v>
      </c>
      <c r="N18" s="42" t="e">
        <f>M18/$B$4</f>
        <v>#DIV/0!</v>
      </c>
    </row>
    <row r="19" spans="1:14" ht="13.5">
      <c r="A19" s="39"/>
      <c r="E19" s="42">
        <f t="shared" si="0"/>
        <v>-65</v>
      </c>
      <c r="F19" s="42">
        <f t="shared" si="1"/>
        <v>-17.17305151915456</v>
      </c>
      <c r="G19" s="42"/>
      <c r="H19" s="42"/>
      <c r="J19" s="42"/>
      <c r="K19" s="42"/>
      <c r="M19" s="42"/>
      <c r="N19" s="42"/>
    </row>
    <row r="20" spans="1:14" ht="13.5">
      <c r="A20" s="39"/>
      <c r="E20" s="42">
        <f t="shared" si="0"/>
        <v>-65</v>
      </c>
      <c r="F20" s="42">
        <f t="shared" si="1"/>
        <v>-17.17305151915456</v>
      </c>
      <c r="G20" s="42">
        <f aca="true" t="shared" si="2" ref="G20:G28">E19-E20</f>
        <v>0</v>
      </c>
      <c r="H20" s="42">
        <f aca="true" t="shared" si="3" ref="H20:H28">G20/$B$4</f>
        <v>0</v>
      </c>
      <c r="J20" s="42" t="e">
        <f aca="true" t="shared" si="4" ref="J20:J28">(G20/I20)*24</f>
        <v>#DIV/0!</v>
      </c>
      <c r="K20" s="42" t="e">
        <f aca="true" t="shared" si="5" ref="K20:K28">J20/$B$4</f>
        <v>#DIV/0!</v>
      </c>
      <c r="M20" s="42" t="e">
        <f aca="true" t="shared" si="6" ref="M20:M28">J20/L20</f>
        <v>#DIV/0!</v>
      </c>
      <c r="N20" s="42" t="e">
        <f aca="true" t="shared" si="7" ref="N20:N28">M20/$B$4</f>
        <v>#DIV/0!</v>
      </c>
    </row>
    <row r="21" spans="1:14" ht="13.5">
      <c r="A21" s="39"/>
      <c r="E21" s="42">
        <f t="shared" si="0"/>
        <v>-65</v>
      </c>
      <c r="F21" s="42">
        <f t="shared" si="1"/>
        <v>-17.17305151915456</v>
      </c>
      <c r="G21" s="42">
        <f t="shared" si="2"/>
        <v>0</v>
      </c>
      <c r="H21" s="42">
        <f t="shared" si="3"/>
        <v>0</v>
      </c>
      <c r="J21" s="42" t="e">
        <f t="shared" si="4"/>
        <v>#DIV/0!</v>
      </c>
      <c r="K21" s="42" t="e">
        <f t="shared" si="5"/>
        <v>#DIV/0!</v>
      </c>
      <c r="M21" s="42" t="e">
        <f t="shared" si="6"/>
        <v>#DIV/0!</v>
      </c>
      <c r="N21" s="42" t="e">
        <f t="shared" si="7"/>
        <v>#DIV/0!</v>
      </c>
    </row>
    <row r="22" spans="1:14" ht="13.5">
      <c r="A22" s="39"/>
      <c r="E22" s="42">
        <f t="shared" si="0"/>
        <v>-65</v>
      </c>
      <c r="F22" s="42">
        <f t="shared" si="1"/>
        <v>-17.17305151915456</v>
      </c>
      <c r="G22" s="42">
        <f t="shared" si="2"/>
        <v>0</v>
      </c>
      <c r="H22" s="42">
        <f t="shared" si="3"/>
        <v>0</v>
      </c>
      <c r="J22" s="42" t="e">
        <f t="shared" si="4"/>
        <v>#DIV/0!</v>
      </c>
      <c r="K22" s="42" t="e">
        <f t="shared" si="5"/>
        <v>#DIV/0!</v>
      </c>
      <c r="M22" s="42" t="e">
        <f t="shared" si="6"/>
        <v>#DIV/0!</v>
      </c>
      <c r="N22" s="42" t="e">
        <f t="shared" si="7"/>
        <v>#DIV/0!</v>
      </c>
    </row>
    <row r="23" spans="1:14" ht="13.5">
      <c r="A23" s="39"/>
      <c r="E23" s="42">
        <f t="shared" si="0"/>
        <v>-65</v>
      </c>
      <c r="F23" s="42">
        <f t="shared" si="1"/>
        <v>-17.17305151915456</v>
      </c>
      <c r="G23" s="42">
        <f t="shared" si="2"/>
        <v>0</v>
      </c>
      <c r="H23" s="42">
        <f t="shared" si="3"/>
        <v>0</v>
      </c>
      <c r="J23" s="42" t="e">
        <f t="shared" si="4"/>
        <v>#DIV/0!</v>
      </c>
      <c r="K23" s="42" t="e">
        <f t="shared" si="5"/>
        <v>#DIV/0!</v>
      </c>
      <c r="M23" s="42" t="e">
        <f t="shared" si="6"/>
        <v>#DIV/0!</v>
      </c>
      <c r="N23" s="42" t="e">
        <f t="shared" si="7"/>
        <v>#DIV/0!</v>
      </c>
    </row>
    <row r="24" spans="1:14" ht="13.5">
      <c r="A24" s="39"/>
      <c r="E24" s="42">
        <f t="shared" si="0"/>
        <v>-65</v>
      </c>
      <c r="F24" s="42">
        <f t="shared" si="1"/>
        <v>-17.17305151915456</v>
      </c>
      <c r="G24" s="42">
        <f t="shared" si="2"/>
        <v>0</v>
      </c>
      <c r="H24" s="42">
        <f t="shared" si="3"/>
        <v>0</v>
      </c>
      <c r="J24" s="42" t="e">
        <f t="shared" si="4"/>
        <v>#DIV/0!</v>
      </c>
      <c r="K24" s="42" t="e">
        <f t="shared" si="5"/>
        <v>#DIV/0!</v>
      </c>
      <c r="M24" s="42" t="e">
        <f t="shared" si="6"/>
        <v>#DIV/0!</v>
      </c>
      <c r="N24" s="42" t="e">
        <f t="shared" si="7"/>
        <v>#DIV/0!</v>
      </c>
    </row>
    <row r="25" spans="1:14" ht="13.5">
      <c r="A25" s="39"/>
      <c r="E25" s="42">
        <f t="shared" si="0"/>
        <v>-65</v>
      </c>
      <c r="F25" s="42">
        <f t="shared" si="1"/>
        <v>-17.17305151915456</v>
      </c>
      <c r="G25" s="42">
        <f t="shared" si="2"/>
        <v>0</v>
      </c>
      <c r="H25" s="42">
        <f t="shared" si="3"/>
        <v>0</v>
      </c>
      <c r="J25" s="42" t="e">
        <f t="shared" si="4"/>
        <v>#DIV/0!</v>
      </c>
      <c r="K25" s="42" t="e">
        <f t="shared" si="5"/>
        <v>#DIV/0!</v>
      </c>
      <c r="M25" s="42" t="e">
        <f t="shared" si="6"/>
        <v>#DIV/0!</v>
      </c>
      <c r="N25" s="42" t="e">
        <f t="shared" si="7"/>
        <v>#DIV/0!</v>
      </c>
    </row>
    <row r="26" spans="1:14" ht="13.5">
      <c r="A26" s="39"/>
      <c r="E26" s="42">
        <f t="shared" si="0"/>
        <v>-65</v>
      </c>
      <c r="F26" s="42">
        <f t="shared" si="1"/>
        <v>-17.17305151915456</v>
      </c>
      <c r="G26" s="42">
        <f t="shared" si="2"/>
        <v>0</v>
      </c>
      <c r="H26" s="42">
        <f t="shared" si="3"/>
        <v>0</v>
      </c>
      <c r="J26" s="42" t="e">
        <f t="shared" si="4"/>
        <v>#DIV/0!</v>
      </c>
      <c r="K26" s="42" t="e">
        <f t="shared" si="5"/>
        <v>#DIV/0!</v>
      </c>
      <c r="M26" s="42" t="e">
        <f t="shared" si="6"/>
        <v>#DIV/0!</v>
      </c>
      <c r="N26" s="42" t="e">
        <f t="shared" si="7"/>
        <v>#DIV/0!</v>
      </c>
    </row>
    <row r="27" spans="1:14" ht="13.5">
      <c r="A27" s="39"/>
      <c r="E27" s="42">
        <f t="shared" si="0"/>
        <v>-65</v>
      </c>
      <c r="F27" s="42">
        <f t="shared" si="1"/>
        <v>-17.17305151915456</v>
      </c>
      <c r="G27" s="42">
        <f t="shared" si="2"/>
        <v>0</v>
      </c>
      <c r="H27" s="42">
        <f t="shared" si="3"/>
        <v>0</v>
      </c>
      <c r="J27" s="42" t="e">
        <f t="shared" si="4"/>
        <v>#DIV/0!</v>
      </c>
      <c r="K27" s="42" t="e">
        <f t="shared" si="5"/>
        <v>#DIV/0!</v>
      </c>
      <c r="M27" s="42" t="e">
        <f t="shared" si="6"/>
        <v>#DIV/0!</v>
      </c>
      <c r="N27" s="42" t="e">
        <f t="shared" si="7"/>
        <v>#DIV/0!</v>
      </c>
    </row>
    <row r="28" spans="1:14" ht="13.5">
      <c r="A28" s="39"/>
      <c r="E28" s="42">
        <f t="shared" si="0"/>
        <v>-65</v>
      </c>
      <c r="F28" s="42">
        <f t="shared" si="1"/>
        <v>-17.17305151915456</v>
      </c>
      <c r="G28" s="42">
        <f t="shared" si="2"/>
        <v>0</v>
      </c>
      <c r="H28" s="42">
        <f t="shared" si="3"/>
        <v>0</v>
      </c>
      <c r="J28" s="42" t="e">
        <f t="shared" si="4"/>
        <v>#DIV/0!</v>
      </c>
      <c r="K28" s="42" t="e">
        <f t="shared" si="5"/>
        <v>#DIV/0!</v>
      </c>
      <c r="M28" s="42" t="e">
        <f t="shared" si="6"/>
        <v>#DIV/0!</v>
      </c>
      <c r="N28" s="42" t="e">
        <f t="shared" si="7"/>
        <v>#DIV/0!</v>
      </c>
    </row>
    <row r="29" spans="1:14" ht="13.5">
      <c r="A29" s="39"/>
      <c r="E29" s="42">
        <f t="shared" si="0"/>
        <v>-65</v>
      </c>
      <c r="F29" s="42">
        <f t="shared" si="1"/>
        <v>-17.17305151915456</v>
      </c>
      <c r="H29" s="42"/>
      <c r="J29" s="42"/>
      <c r="K29" s="42"/>
      <c r="M29" s="42"/>
      <c r="N29" s="42"/>
    </row>
    <row r="30" spans="1:14" ht="13.5">
      <c r="A30" s="39"/>
      <c r="E30" s="42">
        <f t="shared" si="0"/>
        <v>-65</v>
      </c>
      <c r="F30" s="42">
        <f t="shared" si="1"/>
        <v>-17.17305151915456</v>
      </c>
      <c r="G30" s="44">
        <f>E29-E30</f>
        <v>0</v>
      </c>
      <c r="H30" s="42">
        <f>G30/$B$4</f>
        <v>0</v>
      </c>
      <c r="J30" s="42" t="e">
        <f>(G30/I30)*24</f>
        <v>#DIV/0!</v>
      </c>
      <c r="K30" s="42" t="e">
        <f>J30/$B$4</f>
        <v>#DIV/0!</v>
      </c>
      <c r="M30" s="42" t="e">
        <f>J30/L30</f>
        <v>#DIV/0!</v>
      </c>
      <c r="N30" s="42" t="e">
        <f>M30/$B$4</f>
        <v>#DIV/0!</v>
      </c>
    </row>
    <row r="31" spans="1:14" ht="13.5">
      <c r="A31" s="39"/>
      <c r="E31" s="42">
        <f t="shared" si="0"/>
        <v>-65</v>
      </c>
      <c r="F31" s="42">
        <f t="shared" si="1"/>
        <v>-17.17305151915456</v>
      </c>
      <c r="G31" s="44">
        <f>E30-E31</f>
        <v>0</v>
      </c>
      <c r="H31" s="42">
        <f>G31/$B$4</f>
        <v>0</v>
      </c>
      <c r="J31" s="42" t="e">
        <f>(G31/I31)*24</f>
        <v>#DIV/0!</v>
      </c>
      <c r="K31" s="42" t="e">
        <f>J31/$B$4</f>
        <v>#DIV/0!</v>
      </c>
      <c r="M31" s="42" t="e">
        <f>J31/L31</f>
        <v>#DIV/0!</v>
      </c>
      <c r="N31" s="42" t="e">
        <f>M31/$B$4</f>
        <v>#DIV/0!</v>
      </c>
    </row>
    <row r="32" spans="1:14" ht="13.5">
      <c r="A32" s="39"/>
      <c r="E32" s="42">
        <f t="shared" si="0"/>
        <v>-65</v>
      </c>
      <c r="F32" s="42">
        <f t="shared" si="1"/>
        <v>-17.17305151915456</v>
      </c>
      <c r="G32" s="44">
        <f>E31-E32</f>
        <v>0</v>
      </c>
      <c r="H32" s="42">
        <f>G32/$B$4</f>
        <v>0</v>
      </c>
      <c r="J32" s="42" t="e">
        <f>(G32/I32)*24</f>
        <v>#DIV/0!</v>
      </c>
      <c r="K32" s="42" t="e">
        <f>J32/$B$4</f>
        <v>#DIV/0!</v>
      </c>
      <c r="M32" s="42" t="e">
        <f>J32/L32</f>
        <v>#DIV/0!</v>
      </c>
      <c r="N32" s="42" t="e">
        <f>M32/$B$4</f>
        <v>#DIV/0!</v>
      </c>
    </row>
    <row r="33" spans="1:6" ht="13.5">
      <c r="A33" s="39"/>
      <c r="E33" s="42">
        <f t="shared" si="0"/>
        <v>-65</v>
      </c>
      <c r="F33" s="42">
        <f t="shared" si="1"/>
        <v>-17.17305151915456</v>
      </c>
    </row>
    <row r="34" spans="1:14" ht="13.5">
      <c r="A34" s="39"/>
      <c r="E34" s="42">
        <f t="shared" si="0"/>
        <v>-65</v>
      </c>
      <c r="F34" s="42">
        <f t="shared" si="1"/>
        <v>-17.17305151915456</v>
      </c>
      <c r="G34" s="44">
        <f>E33-E34</f>
        <v>0</v>
      </c>
      <c r="H34" s="42">
        <f>G34/$B$4</f>
        <v>0</v>
      </c>
      <c r="J34" s="42" t="e">
        <f>(G34/I34)*24</f>
        <v>#DIV/0!</v>
      </c>
      <c r="K34" s="42" t="e">
        <f>J34/$B$4</f>
        <v>#DIV/0!</v>
      </c>
      <c r="M34" s="42" t="e">
        <f>J34/L34</f>
        <v>#DIV/0!</v>
      </c>
      <c r="N34" s="42" t="e">
        <f>M34/$B$4</f>
        <v>#DIV/0!</v>
      </c>
    </row>
    <row r="35" spans="1:14" ht="13.5">
      <c r="A35" s="39"/>
      <c r="E35" s="42">
        <f t="shared" si="0"/>
        <v>-65</v>
      </c>
      <c r="F35" s="42">
        <f t="shared" si="1"/>
        <v>-17.17305151915456</v>
      </c>
      <c r="G35" s="44">
        <f>E34-E35</f>
        <v>0</v>
      </c>
      <c r="H35" s="42">
        <f>G35/$B$4</f>
        <v>0</v>
      </c>
      <c r="J35" s="42" t="e">
        <f>(G35/I35)*24</f>
        <v>#DIV/0!</v>
      </c>
      <c r="K35" s="42" t="e">
        <f>J35/$B$4</f>
        <v>#DIV/0!</v>
      </c>
      <c r="M35" s="42" t="e">
        <f>J35/L35</f>
        <v>#DIV/0!</v>
      </c>
      <c r="N35" s="42" t="e">
        <f>M35/$B$4</f>
        <v>#DIV/0!</v>
      </c>
    </row>
    <row r="36" spans="1:14" ht="13.5">
      <c r="A36" s="39"/>
      <c r="E36" s="42">
        <f t="shared" si="0"/>
        <v>-65</v>
      </c>
      <c r="F36" s="42">
        <f t="shared" si="1"/>
        <v>-17.17305151915456</v>
      </c>
      <c r="G36" s="44">
        <f>E35-E36</f>
        <v>0</v>
      </c>
      <c r="H36" s="42">
        <f>G36/$B$4</f>
        <v>0</v>
      </c>
      <c r="J36" s="42" t="e">
        <f>(G36/I36)*24</f>
        <v>#DIV/0!</v>
      </c>
      <c r="K36" s="42" t="e">
        <f>J36/$B$4</f>
        <v>#DIV/0!</v>
      </c>
      <c r="M36" s="42" t="e">
        <f>J36/L36</f>
        <v>#DIV/0!</v>
      </c>
      <c r="N36" s="42" t="e">
        <f>M36/$B$4</f>
        <v>#DIV/0!</v>
      </c>
    </row>
    <row r="37" spans="1:14" ht="13.5">
      <c r="A37" s="39"/>
      <c r="E37" s="42">
        <f t="shared" si="0"/>
        <v>-65</v>
      </c>
      <c r="F37" s="42">
        <f t="shared" si="1"/>
        <v>-17.17305151915456</v>
      </c>
      <c r="G37" s="44">
        <f>E36-E37</f>
        <v>0</v>
      </c>
      <c r="H37" s="42">
        <f>G37/$B$4</f>
        <v>0</v>
      </c>
      <c r="J37" s="42" t="e">
        <f>(G37/I37)*24</f>
        <v>#DIV/0!</v>
      </c>
      <c r="K37" s="42" t="e">
        <f>J37/$B$4</f>
        <v>#DIV/0!</v>
      </c>
      <c r="M37" s="42" t="e">
        <f>J37/L37</f>
        <v>#DIV/0!</v>
      </c>
      <c r="N37" s="42" t="e">
        <f>M37/$B$4</f>
        <v>#DIV/0!</v>
      </c>
    </row>
    <row r="38" spans="1:14" ht="22.5" customHeight="1">
      <c r="A38" s="39"/>
      <c r="E38" s="42">
        <f t="shared" si="0"/>
        <v>-65</v>
      </c>
      <c r="F38" s="42">
        <f t="shared" si="1"/>
        <v>-17.17305151915456</v>
      </c>
      <c r="H38" s="42"/>
      <c r="J38" s="42"/>
      <c r="K38" s="42"/>
      <c r="M38" s="42"/>
      <c r="N38" s="42"/>
    </row>
    <row r="39" spans="1:14" ht="13.5">
      <c r="A39" s="39"/>
      <c r="E39" s="42">
        <f t="shared" si="0"/>
        <v>-65</v>
      </c>
      <c r="F39" s="42">
        <f t="shared" si="1"/>
        <v>-17.17305151915456</v>
      </c>
      <c r="G39" s="44">
        <f aca="true" t="shared" si="8" ref="G39:G45">E38-E39</f>
        <v>0</v>
      </c>
      <c r="H39" s="42">
        <f aca="true" t="shared" si="9" ref="H39:H45">G39/$B$4</f>
        <v>0</v>
      </c>
      <c r="J39" s="42" t="e">
        <f aca="true" t="shared" si="10" ref="J39:J45">(G39/I39)*24</f>
        <v>#DIV/0!</v>
      </c>
      <c r="K39" s="42" t="e">
        <f aca="true" t="shared" si="11" ref="K39:K45">J39/$B$4</f>
        <v>#DIV/0!</v>
      </c>
      <c r="M39" s="42" t="e">
        <f aca="true" t="shared" si="12" ref="M39:M45">J39/L39</f>
        <v>#DIV/0!</v>
      </c>
      <c r="N39" s="42" t="e">
        <f aca="true" t="shared" si="13" ref="N39:N45">M39/$B$4</f>
        <v>#DIV/0!</v>
      </c>
    </row>
    <row r="40" spans="1:14" ht="13.5">
      <c r="A40" s="39"/>
      <c r="E40" s="42">
        <f t="shared" si="0"/>
        <v>-65</v>
      </c>
      <c r="F40" s="42">
        <f t="shared" si="1"/>
        <v>-17.17305151915456</v>
      </c>
      <c r="G40" s="44">
        <f t="shared" si="8"/>
        <v>0</v>
      </c>
      <c r="H40" s="42">
        <f t="shared" si="9"/>
        <v>0</v>
      </c>
      <c r="J40" s="42" t="e">
        <f t="shared" si="10"/>
        <v>#DIV/0!</v>
      </c>
      <c r="K40" s="42" t="e">
        <f t="shared" si="11"/>
        <v>#DIV/0!</v>
      </c>
      <c r="M40" s="42" t="e">
        <f t="shared" si="12"/>
        <v>#DIV/0!</v>
      </c>
      <c r="N40" s="42" t="e">
        <f t="shared" si="13"/>
        <v>#DIV/0!</v>
      </c>
    </row>
    <row r="41" spans="1:14" ht="13.5">
      <c r="A41" s="39"/>
      <c r="E41" s="42">
        <f t="shared" si="0"/>
        <v>-65</v>
      </c>
      <c r="F41" s="42">
        <f t="shared" si="1"/>
        <v>-17.17305151915456</v>
      </c>
      <c r="G41" s="44">
        <f t="shared" si="8"/>
        <v>0</v>
      </c>
      <c r="H41" s="42">
        <f t="shared" si="9"/>
        <v>0</v>
      </c>
      <c r="J41" s="42" t="e">
        <f t="shared" si="10"/>
        <v>#DIV/0!</v>
      </c>
      <c r="K41" s="42" t="e">
        <f t="shared" si="11"/>
        <v>#DIV/0!</v>
      </c>
      <c r="M41" s="42" t="e">
        <f t="shared" si="12"/>
        <v>#DIV/0!</v>
      </c>
      <c r="N41" s="42" t="e">
        <f t="shared" si="13"/>
        <v>#DIV/0!</v>
      </c>
    </row>
    <row r="42" spans="1:14" ht="13.5">
      <c r="A42" s="39"/>
      <c r="E42" s="42">
        <f t="shared" si="0"/>
        <v>-65</v>
      </c>
      <c r="F42" s="42">
        <f t="shared" si="1"/>
        <v>-17.17305151915456</v>
      </c>
      <c r="G42" s="44">
        <f t="shared" si="8"/>
        <v>0</v>
      </c>
      <c r="H42" s="42">
        <f t="shared" si="9"/>
        <v>0</v>
      </c>
      <c r="J42" s="42" t="e">
        <f t="shared" si="10"/>
        <v>#DIV/0!</v>
      </c>
      <c r="K42" s="42" t="e">
        <f t="shared" si="11"/>
        <v>#DIV/0!</v>
      </c>
      <c r="M42" s="42" t="e">
        <f t="shared" si="12"/>
        <v>#DIV/0!</v>
      </c>
      <c r="N42" s="42" t="e">
        <f t="shared" si="13"/>
        <v>#DIV/0!</v>
      </c>
    </row>
    <row r="43" spans="1:14" ht="13.5">
      <c r="A43" s="39"/>
      <c r="E43" s="42">
        <f t="shared" si="0"/>
        <v>-65</v>
      </c>
      <c r="F43" s="42">
        <f t="shared" si="1"/>
        <v>-17.17305151915456</v>
      </c>
      <c r="G43" s="44">
        <f t="shared" si="8"/>
        <v>0</v>
      </c>
      <c r="H43" s="42">
        <f t="shared" si="9"/>
        <v>0</v>
      </c>
      <c r="I43" s="45"/>
      <c r="J43" s="42" t="e">
        <f t="shared" si="10"/>
        <v>#DIV/0!</v>
      </c>
      <c r="K43" s="42" t="e">
        <f t="shared" si="11"/>
        <v>#DIV/0!</v>
      </c>
      <c r="M43" s="42" t="e">
        <f t="shared" si="12"/>
        <v>#DIV/0!</v>
      </c>
      <c r="N43" s="42" t="e">
        <f t="shared" si="13"/>
        <v>#DIV/0!</v>
      </c>
    </row>
    <row r="44" spans="1:14" ht="13.5">
      <c r="A44" s="39"/>
      <c r="E44" s="42">
        <f t="shared" si="0"/>
        <v>-65</v>
      </c>
      <c r="F44" s="42">
        <f t="shared" si="1"/>
        <v>-17.17305151915456</v>
      </c>
      <c r="G44" s="44">
        <f t="shared" si="8"/>
        <v>0</v>
      </c>
      <c r="H44" s="42">
        <f t="shared" si="9"/>
        <v>0</v>
      </c>
      <c r="J44" s="42" t="e">
        <f t="shared" si="10"/>
        <v>#DIV/0!</v>
      </c>
      <c r="K44" s="42" t="e">
        <f t="shared" si="11"/>
        <v>#DIV/0!</v>
      </c>
      <c r="M44" s="42" t="e">
        <f t="shared" si="12"/>
        <v>#DIV/0!</v>
      </c>
      <c r="N44" s="42" t="e">
        <f t="shared" si="13"/>
        <v>#DIV/0!</v>
      </c>
    </row>
    <row r="45" spans="1:14" ht="13.5">
      <c r="A45" s="39"/>
      <c r="E45" s="42">
        <f t="shared" si="0"/>
        <v>-65</v>
      </c>
      <c r="F45" s="42">
        <f t="shared" si="1"/>
        <v>-17.17305151915456</v>
      </c>
      <c r="G45" s="44">
        <f t="shared" si="8"/>
        <v>0</v>
      </c>
      <c r="H45" s="42">
        <f t="shared" si="9"/>
        <v>0</v>
      </c>
      <c r="J45" s="42" t="e">
        <f t="shared" si="10"/>
        <v>#DIV/0!</v>
      </c>
      <c r="K45" s="42" t="e">
        <f t="shared" si="11"/>
        <v>#DIV/0!</v>
      </c>
      <c r="M45" s="42" t="e">
        <f t="shared" si="12"/>
        <v>#DIV/0!</v>
      </c>
      <c r="N45" s="42" t="e">
        <f t="shared" si="13"/>
        <v>#DIV/0!</v>
      </c>
    </row>
    <row r="46" spans="1:6" ht="13.5">
      <c r="A46" s="39"/>
      <c r="E46" s="42">
        <f t="shared" si="0"/>
        <v>-65</v>
      </c>
      <c r="F46" s="42">
        <f t="shared" si="1"/>
        <v>-17.17305151915456</v>
      </c>
    </row>
    <row r="47" spans="1:14" ht="13.5">
      <c r="A47" s="39"/>
      <c r="E47" s="42">
        <f t="shared" si="0"/>
        <v>-65</v>
      </c>
      <c r="F47" s="42">
        <f t="shared" si="1"/>
        <v>-17.17305151915456</v>
      </c>
      <c r="G47" s="44">
        <f>E46-E47</f>
        <v>0</v>
      </c>
      <c r="H47" s="42">
        <f>G47/$B$4</f>
        <v>0</v>
      </c>
      <c r="J47" s="42" t="e">
        <f>(G47/I47)*24</f>
        <v>#DIV/0!</v>
      </c>
      <c r="K47" s="42" t="e">
        <f>J47/$B$4</f>
        <v>#DIV/0!</v>
      </c>
      <c r="M47" s="42" t="e">
        <f>J47/L47</f>
        <v>#DIV/0!</v>
      </c>
      <c r="N47" s="42" t="e">
        <f>M47/$B$4</f>
        <v>#DIV/0!</v>
      </c>
    </row>
    <row r="48" spans="1:14" ht="13.5">
      <c r="A48" s="39"/>
      <c r="E48" s="42">
        <f t="shared" si="0"/>
        <v>-65</v>
      </c>
      <c r="F48" s="42">
        <f t="shared" si="1"/>
        <v>-17.17305151915456</v>
      </c>
      <c r="G48" s="44">
        <f>E47-E48</f>
        <v>0</v>
      </c>
      <c r="H48" s="42">
        <f>G48/$B$4</f>
        <v>0</v>
      </c>
      <c r="J48" s="42" t="e">
        <f>(G48/I48)*24</f>
        <v>#DIV/0!</v>
      </c>
      <c r="K48" s="42" t="e">
        <f>J48/$B$4</f>
        <v>#DIV/0!</v>
      </c>
      <c r="M48" s="42" t="e">
        <f>J48/L48</f>
        <v>#DIV/0!</v>
      </c>
      <c r="N48" s="42" t="e">
        <f>M48/$B$4</f>
        <v>#DIV/0!</v>
      </c>
    </row>
    <row r="49" ht="13.5">
      <c r="E49" s="42"/>
    </row>
    <row r="50" ht="13.5">
      <c r="E50" s="42"/>
    </row>
    <row r="51" ht="13.5">
      <c r="E51" s="42"/>
    </row>
    <row r="52" ht="13.5">
      <c r="E52" s="42"/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zoomScale="90" zoomScaleNormal="90" zoomScaleSheetLayoutView="11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2.57421875" defaultRowHeight="15"/>
  <cols>
    <col min="1" max="1" width="14.7109375" style="1" customWidth="1"/>
    <col min="2" max="3" width="5.8515625" style="1" customWidth="1"/>
    <col min="4" max="4" width="12.7109375" style="1" customWidth="1"/>
    <col min="5" max="5" width="8.7109375" style="0" customWidth="1"/>
    <col min="6" max="6" width="11.421875" style="0" customWidth="1"/>
    <col min="7" max="7" width="8.28125" style="0" customWidth="1"/>
    <col min="8" max="8" width="9.28125" style="0" customWidth="1"/>
    <col min="9" max="9" width="7.8515625" style="1" customWidth="1"/>
    <col min="10" max="11" width="7.8515625" style="0" customWidth="1"/>
    <col min="12" max="12" width="9.7109375" style="1" customWidth="1"/>
    <col min="13" max="14" width="9.28125" style="0" customWidth="1"/>
    <col min="15" max="15" width="40.140625" style="0" customWidth="1"/>
    <col min="16" max="16384" width="11.8515625" style="0" customWidth="1"/>
  </cols>
  <sheetData>
    <row r="1" spans="1:14" ht="13.5">
      <c r="A1" s="46" t="s">
        <v>40</v>
      </c>
      <c r="B1" s="46"/>
      <c r="C1" s="46"/>
      <c r="D1" s="47"/>
      <c r="H1" s="48" t="s">
        <v>1</v>
      </c>
      <c r="I1" s="4"/>
      <c r="J1" s="4"/>
      <c r="K1" s="4"/>
      <c r="L1" s="4"/>
      <c r="M1" s="4"/>
      <c r="N1" s="4"/>
    </row>
    <row r="2" spans="1:14" ht="13.5">
      <c r="A2"/>
      <c r="B2"/>
      <c r="C2"/>
      <c r="D2" s="49"/>
      <c r="H2" s="4" t="s">
        <v>3</v>
      </c>
      <c r="I2" s="4"/>
      <c r="J2" s="4"/>
      <c r="K2" s="4"/>
      <c r="L2" s="4"/>
      <c r="M2" s="4"/>
      <c r="N2" s="4"/>
    </row>
    <row r="3" spans="1:14" ht="26.25">
      <c r="A3"/>
      <c r="B3"/>
      <c r="C3"/>
      <c r="D3" s="50" t="s">
        <v>4</v>
      </c>
      <c r="E3" s="51" t="s">
        <v>5</v>
      </c>
      <c r="F3" s="51" t="s">
        <v>6</v>
      </c>
      <c r="G3" s="11"/>
      <c r="H3" s="4" t="s">
        <v>12</v>
      </c>
      <c r="I3" s="4"/>
      <c r="J3" s="4"/>
      <c r="K3" s="4"/>
      <c r="L3" s="4"/>
      <c r="M3" s="4"/>
      <c r="N3" s="4"/>
    </row>
    <row r="4" spans="1:14" ht="13.5">
      <c r="A4"/>
      <c r="B4"/>
      <c r="C4"/>
      <c r="D4" s="52"/>
      <c r="E4" s="53">
        <v>3.78</v>
      </c>
      <c r="F4" s="19">
        <f>Calibrations!G16</f>
        <v>3.9187499999999997</v>
      </c>
      <c r="G4" s="11"/>
      <c r="H4" s="4" t="s">
        <v>13</v>
      </c>
      <c r="I4" s="4"/>
      <c r="J4" s="4"/>
      <c r="K4" s="4"/>
      <c r="L4" s="4"/>
      <c r="M4" s="4"/>
      <c r="N4" s="4"/>
    </row>
    <row r="5" spans="1:14" ht="13.5">
      <c r="A5"/>
      <c r="B5"/>
      <c r="C5"/>
      <c r="D5" s="54" t="s">
        <v>41</v>
      </c>
      <c r="E5" s="55">
        <v>0</v>
      </c>
      <c r="F5" s="56" t="s">
        <v>42</v>
      </c>
      <c r="G5" s="11"/>
      <c r="H5" s="4" t="s">
        <v>14</v>
      </c>
      <c r="I5" s="4"/>
      <c r="J5" s="4"/>
      <c r="K5" s="4"/>
      <c r="L5" s="4"/>
      <c r="M5" s="4"/>
      <c r="N5" s="4"/>
    </row>
    <row r="6" spans="1:12" ht="13.5">
      <c r="A6"/>
      <c r="B6"/>
      <c r="C6"/>
      <c r="D6" s="57"/>
      <c r="E6" s="31"/>
      <c r="F6" s="31"/>
      <c r="I6"/>
      <c r="L6"/>
    </row>
    <row r="7" spans="1:15" s="36" customFormat="1" ht="66.75">
      <c r="A7" s="36" t="s">
        <v>18</v>
      </c>
      <c r="B7" s="36" t="s">
        <v>19</v>
      </c>
      <c r="C7" s="36" t="s">
        <v>19</v>
      </c>
      <c r="D7" s="33" t="s">
        <v>20</v>
      </c>
      <c r="E7" s="38" t="s">
        <v>21</v>
      </c>
      <c r="F7" s="38" t="s">
        <v>22</v>
      </c>
      <c r="G7" s="38" t="s">
        <v>23</v>
      </c>
      <c r="H7" s="38" t="s">
        <v>23</v>
      </c>
      <c r="I7" s="58" t="s">
        <v>24</v>
      </c>
      <c r="J7" s="38" t="s">
        <v>43</v>
      </c>
      <c r="K7" s="38" t="s">
        <v>43</v>
      </c>
      <c r="L7" s="59" t="s">
        <v>26</v>
      </c>
      <c r="M7" s="38" t="s">
        <v>28</v>
      </c>
      <c r="N7" s="38" t="s">
        <v>28</v>
      </c>
      <c r="O7" s="36" t="s">
        <v>29</v>
      </c>
    </row>
    <row r="8" spans="1:14" s="36" customFormat="1" ht="33.75">
      <c r="A8" s="32"/>
      <c r="B8" s="37" t="s">
        <v>30</v>
      </c>
      <c r="C8" s="37" t="s">
        <v>31</v>
      </c>
      <c r="D8" s="33" t="s">
        <v>32</v>
      </c>
      <c r="E8" s="36" t="s">
        <v>33</v>
      </c>
      <c r="F8" s="36" t="s">
        <v>34</v>
      </c>
      <c r="G8" s="36" t="s">
        <v>33</v>
      </c>
      <c r="H8" s="36" t="s">
        <v>34</v>
      </c>
      <c r="I8" s="33" t="s">
        <v>35</v>
      </c>
      <c r="J8" s="36" t="s">
        <v>36</v>
      </c>
      <c r="K8" s="36" t="s">
        <v>37</v>
      </c>
      <c r="L8" s="33"/>
      <c r="M8" s="38" t="s">
        <v>38</v>
      </c>
      <c r="N8" s="38" t="s">
        <v>39</v>
      </c>
    </row>
    <row r="9" spans="1:12" s="36" customFormat="1" ht="13.5">
      <c r="A9" s="32"/>
      <c r="B9" s="37"/>
      <c r="C9" s="37"/>
      <c r="D9" s="33"/>
      <c r="I9" s="33"/>
      <c r="L9" s="33"/>
    </row>
    <row r="10" spans="1:14" ht="13.5">
      <c r="A10" s="60"/>
      <c r="B10" s="40"/>
      <c r="C10" s="40"/>
      <c r="D10" s="41"/>
      <c r="E10" s="42">
        <f aca="true" t="shared" si="0" ref="E10:E54">D10*$F$4+$E$5</f>
        <v>0</v>
      </c>
      <c r="F10" s="42">
        <f aca="true" t="shared" si="1" ref="F10:F54">E10/$E$4</f>
        <v>0</v>
      </c>
      <c r="G10" s="42"/>
      <c r="H10" s="42"/>
      <c r="I10" s="43"/>
      <c r="J10" s="42"/>
      <c r="K10" s="42"/>
      <c r="L10" s="41"/>
      <c r="M10" s="44"/>
      <c r="N10" s="44"/>
    </row>
    <row r="11" spans="1:14" ht="13.5">
      <c r="A11" s="60"/>
      <c r="B11" s="40"/>
      <c r="C11" s="40"/>
      <c r="D11" s="41"/>
      <c r="E11" s="42">
        <f t="shared" si="0"/>
        <v>0</v>
      </c>
      <c r="F11" s="42">
        <f t="shared" si="1"/>
        <v>0</v>
      </c>
      <c r="G11" s="42">
        <f>E11-E10</f>
        <v>0</v>
      </c>
      <c r="H11" s="42">
        <f>G11/$E$4</f>
        <v>0</v>
      </c>
      <c r="I11" s="43"/>
      <c r="J11" s="42" t="e">
        <f>(G11/I11)*24</f>
        <v>#DIV/0!</v>
      </c>
      <c r="K11" s="42" t="e">
        <f>J11/$E$4</f>
        <v>#DIV/0!</v>
      </c>
      <c r="L11" s="41"/>
      <c r="M11" s="42" t="e">
        <f>J11/L11</f>
        <v>#DIV/0!</v>
      </c>
      <c r="N11" s="42" t="e">
        <f>M11/$E$4</f>
        <v>#DIV/0!</v>
      </c>
    </row>
    <row r="12" spans="1:14" ht="13.5">
      <c r="A12" s="39"/>
      <c r="E12" s="42">
        <f t="shared" si="0"/>
        <v>0</v>
      </c>
      <c r="F12" s="42">
        <f t="shared" si="1"/>
        <v>0</v>
      </c>
      <c r="G12" s="42">
        <f>E12-E11</f>
        <v>0</v>
      </c>
      <c r="H12" s="42">
        <f>G12/$E$4</f>
        <v>0</v>
      </c>
      <c r="J12" s="42" t="e">
        <f>(G12/I12)*24</f>
        <v>#DIV/0!</v>
      </c>
      <c r="K12" s="42" t="e">
        <f>J12/$E$4</f>
        <v>#DIV/0!</v>
      </c>
      <c r="M12" s="42" t="e">
        <f>J12/L12</f>
        <v>#DIV/0!</v>
      </c>
      <c r="N12" s="42" t="e">
        <f>M12/$E$4</f>
        <v>#DIV/0!</v>
      </c>
    </row>
    <row r="13" spans="1:14" ht="13.5">
      <c r="A13" s="39"/>
      <c r="E13" s="42">
        <f t="shared" si="0"/>
        <v>0</v>
      </c>
      <c r="F13" s="42">
        <f t="shared" si="1"/>
        <v>0</v>
      </c>
      <c r="G13" s="42"/>
      <c r="H13" s="42"/>
      <c r="J13" s="42"/>
      <c r="K13" s="42"/>
      <c r="M13" s="42"/>
      <c r="N13" s="42"/>
    </row>
    <row r="14" spans="1:14" ht="13.5">
      <c r="A14" s="39"/>
      <c r="E14" s="42">
        <f t="shared" si="0"/>
        <v>0</v>
      </c>
      <c r="F14" s="42">
        <f t="shared" si="1"/>
        <v>0</v>
      </c>
      <c r="G14" s="42">
        <f>E14-E13</f>
        <v>0</v>
      </c>
      <c r="H14" s="42">
        <f>G14/$E$4</f>
        <v>0</v>
      </c>
      <c r="J14" s="42" t="e">
        <f>(G14/I14)*24</f>
        <v>#DIV/0!</v>
      </c>
      <c r="K14" s="42" t="e">
        <f>J14/$E$4</f>
        <v>#DIV/0!</v>
      </c>
      <c r="M14" s="42" t="e">
        <f>J14/L14</f>
        <v>#DIV/0!</v>
      </c>
      <c r="N14" s="42" t="e">
        <f>M14/$E$4</f>
        <v>#DIV/0!</v>
      </c>
    </row>
    <row r="15" spans="1:14" ht="13.5">
      <c r="A15" s="39"/>
      <c r="E15" s="42">
        <f t="shared" si="0"/>
        <v>0</v>
      </c>
      <c r="F15" s="42">
        <f t="shared" si="1"/>
        <v>0</v>
      </c>
      <c r="G15" s="42">
        <f>E15-E14</f>
        <v>0</v>
      </c>
      <c r="H15" s="42">
        <f>G15/$E$4</f>
        <v>0</v>
      </c>
      <c r="J15" s="42" t="e">
        <f>(G15/I15)*24</f>
        <v>#DIV/0!</v>
      </c>
      <c r="K15" s="42" t="e">
        <f>J15/$E$4</f>
        <v>#DIV/0!</v>
      </c>
      <c r="M15" s="42" t="e">
        <f>J15/L15</f>
        <v>#DIV/0!</v>
      </c>
      <c r="N15" s="42" t="e">
        <f>M15/$E$4</f>
        <v>#DIV/0!</v>
      </c>
    </row>
    <row r="16" spans="1:14" ht="13.5">
      <c r="A16" s="39"/>
      <c r="E16" s="42">
        <f t="shared" si="0"/>
        <v>0</v>
      </c>
      <c r="F16" s="42">
        <f t="shared" si="1"/>
        <v>0</v>
      </c>
      <c r="G16" s="42">
        <f>E16-E15</f>
        <v>0</v>
      </c>
      <c r="H16" s="42">
        <f>G16/$E$4</f>
        <v>0</v>
      </c>
      <c r="J16" s="42" t="e">
        <f>(G16/I16)*24</f>
        <v>#DIV/0!</v>
      </c>
      <c r="K16" s="42" t="e">
        <f>J16/$E$4</f>
        <v>#DIV/0!</v>
      </c>
      <c r="M16" s="42" t="e">
        <f>J16/L16</f>
        <v>#DIV/0!</v>
      </c>
      <c r="N16" s="42" t="e">
        <f>M16/$E$4</f>
        <v>#DIV/0!</v>
      </c>
    </row>
    <row r="17" spans="1:14" ht="13.5">
      <c r="A17" s="39"/>
      <c r="E17" s="42">
        <f t="shared" si="0"/>
        <v>0</v>
      </c>
      <c r="F17" s="42">
        <f t="shared" si="1"/>
        <v>0</v>
      </c>
      <c r="G17" s="42"/>
      <c r="H17" s="42"/>
      <c r="J17" s="42"/>
      <c r="K17" s="42"/>
      <c r="M17" s="42"/>
      <c r="N17" s="42"/>
    </row>
    <row r="18" spans="1:14" ht="13.5">
      <c r="A18" s="39"/>
      <c r="E18" s="42">
        <f t="shared" si="0"/>
        <v>0</v>
      </c>
      <c r="F18" s="42">
        <f t="shared" si="1"/>
        <v>0</v>
      </c>
      <c r="G18" s="42">
        <f>E18-E17</f>
        <v>0</v>
      </c>
      <c r="H18" s="42">
        <f>G18/$E$4</f>
        <v>0</v>
      </c>
      <c r="J18" s="42" t="e">
        <f>(G18/I18)*24</f>
        <v>#DIV/0!</v>
      </c>
      <c r="K18" s="42" t="e">
        <f>J18/$E$4</f>
        <v>#DIV/0!</v>
      </c>
      <c r="M18" s="42" t="e">
        <f>J18/L18</f>
        <v>#DIV/0!</v>
      </c>
      <c r="N18" s="42" t="e">
        <f>M18/$E$4</f>
        <v>#DIV/0!</v>
      </c>
    </row>
    <row r="19" spans="1:14" ht="13.5">
      <c r="A19" s="39"/>
      <c r="E19" s="42">
        <f t="shared" si="0"/>
        <v>0</v>
      </c>
      <c r="F19" s="42">
        <f t="shared" si="1"/>
        <v>0</v>
      </c>
      <c r="G19" s="42"/>
      <c r="H19" s="42"/>
      <c r="J19" s="42"/>
      <c r="K19" s="42"/>
      <c r="M19" s="42"/>
      <c r="N19" s="42"/>
    </row>
    <row r="20" spans="1:14" ht="13.5">
      <c r="A20" s="39"/>
      <c r="E20" s="42">
        <f t="shared" si="0"/>
        <v>0</v>
      </c>
      <c r="F20" s="42">
        <f t="shared" si="1"/>
        <v>0</v>
      </c>
      <c r="G20" s="42">
        <f aca="true" t="shared" si="2" ref="G20:G25">E20-E19</f>
        <v>0</v>
      </c>
      <c r="H20" s="42">
        <f aca="true" t="shared" si="3" ref="H20:H25">G20/$E$4</f>
        <v>0</v>
      </c>
      <c r="J20" s="42" t="e">
        <f>(G20/I20)*24</f>
        <v>#DIV/0!</v>
      </c>
      <c r="K20" s="42" t="e">
        <f>J20/$E$4</f>
        <v>#DIV/0!</v>
      </c>
      <c r="M20" s="42" t="e">
        <f>J20/L20</f>
        <v>#DIV/0!</v>
      </c>
      <c r="N20" s="42" t="e">
        <f>M20/$E$4</f>
        <v>#DIV/0!</v>
      </c>
    </row>
    <row r="21" spans="1:14" ht="13.5">
      <c r="A21" s="39"/>
      <c r="E21" s="42">
        <f t="shared" si="0"/>
        <v>0</v>
      </c>
      <c r="F21" s="42">
        <f t="shared" si="1"/>
        <v>0</v>
      </c>
      <c r="G21" s="42">
        <f t="shared" si="2"/>
        <v>0</v>
      </c>
      <c r="H21" s="42">
        <f t="shared" si="3"/>
        <v>0</v>
      </c>
      <c r="J21" s="42" t="e">
        <f>(G21/I21)*24</f>
        <v>#DIV/0!</v>
      </c>
      <c r="K21" s="42" t="e">
        <f>J21/$E$4</f>
        <v>#DIV/0!</v>
      </c>
      <c r="M21" s="42" t="e">
        <f>J21/L21</f>
        <v>#DIV/0!</v>
      </c>
      <c r="N21" s="42" t="e">
        <f>M21/$E$4</f>
        <v>#DIV/0!</v>
      </c>
    </row>
    <row r="22" spans="1:14" ht="13.5">
      <c r="A22" s="39"/>
      <c r="E22" s="42">
        <f t="shared" si="0"/>
        <v>0</v>
      </c>
      <c r="F22" s="42">
        <f t="shared" si="1"/>
        <v>0</v>
      </c>
      <c r="G22" s="42">
        <f t="shared" si="2"/>
        <v>0</v>
      </c>
      <c r="H22" s="42">
        <f t="shared" si="3"/>
        <v>0</v>
      </c>
      <c r="J22" s="42" t="e">
        <f>(G22/I22)*24</f>
        <v>#DIV/0!</v>
      </c>
      <c r="K22" s="42" t="e">
        <f>J22/$E$4</f>
        <v>#DIV/0!</v>
      </c>
      <c r="M22" s="42" t="e">
        <f>J22/L22</f>
        <v>#DIV/0!</v>
      </c>
      <c r="N22" s="42" t="e">
        <f>M22/$E$4</f>
        <v>#DIV/0!</v>
      </c>
    </row>
    <row r="23" spans="1:14" ht="13.5">
      <c r="A23" s="39"/>
      <c r="E23" s="42">
        <f t="shared" si="0"/>
        <v>0</v>
      </c>
      <c r="F23" s="42">
        <f t="shared" si="1"/>
        <v>0</v>
      </c>
      <c r="G23" s="42">
        <f t="shared" si="2"/>
        <v>0</v>
      </c>
      <c r="H23" s="42">
        <f t="shared" si="3"/>
        <v>0</v>
      </c>
      <c r="J23" s="42" t="e">
        <f>(G23/I23)*24</f>
        <v>#DIV/0!</v>
      </c>
      <c r="K23" s="42" t="e">
        <f>J23/$E$4</f>
        <v>#DIV/0!</v>
      </c>
      <c r="M23" s="42" t="e">
        <f>J23/L23</f>
        <v>#DIV/0!</v>
      </c>
      <c r="N23" s="42" t="e">
        <f>M23/$E$4</f>
        <v>#DIV/0!</v>
      </c>
    </row>
    <row r="24" spans="1:14" ht="13.5">
      <c r="A24" s="39"/>
      <c r="E24" s="42">
        <f t="shared" si="0"/>
        <v>0</v>
      </c>
      <c r="F24" s="42">
        <f t="shared" si="1"/>
        <v>0</v>
      </c>
      <c r="G24" s="42">
        <f t="shared" si="2"/>
        <v>0</v>
      </c>
      <c r="H24" s="42">
        <f t="shared" si="3"/>
        <v>0</v>
      </c>
      <c r="J24" s="42" t="e">
        <f>(G24/I24)*24</f>
        <v>#DIV/0!</v>
      </c>
      <c r="K24" s="42" t="e">
        <f>J24/$E$4</f>
        <v>#DIV/0!</v>
      </c>
      <c r="M24" s="42" t="e">
        <f>J24/L24</f>
        <v>#DIV/0!</v>
      </c>
      <c r="N24" s="42" t="e">
        <f>M24/$E$4</f>
        <v>#DIV/0!</v>
      </c>
    </row>
    <row r="25" spans="1:14" ht="13.5">
      <c r="A25" s="39"/>
      <c r="E25" s="42">
        <f t="shared" si="0"/>
        <v>0</v>
      </c>
      <c r="F25" s="42">
        <f t="shared" si="1"/>
        <v>0</v>
      </c>
      <c r="G25" s="42">
        <f t="shared" si="2"/>
        <v>0</v>
      </c>
      <c r="H25" s="42">
        <f t="shared" si="3"/>
        <v>0</v>
      </c>
      <c r="J25" s="42"/>
      <c r="K25" s="42"/>
      <c r="M25" s="42"/>
      <c r="N25" s="42"/>
    </row>
    <row r="26" spans="1:14" ht="13.5">
      <c r="A26" s="39"/>
      <c r="E26" s="42">
        <f t="shared" si="0"/>
        <v>0</v>
      </c>
      <c r="F26" s="42">
        <f t="shared" si="1"/>
        <v>0</v>
      </c>
      <c r="G26" s="42"/>
      <c r="H26" s="42"/>
      <c r="J26" s="42"/>
      <c r="K26" s="42"/>
      <c r="M26" s="42"/>
      <c r="N26" s="42"/>
    </row>
    <row r="27" spans="1:14" ht="13.5">
      <c r="A27" s="39"/>
      <c r="E27" s="42">
        <f t="shared" si="0"/>
        <v>0</v>
      </c>
      <c r="F27" s="42">
        <f t="shared" si="1"/>
        <v>0</v>
      </c>
      <c r="G27" s="42">
        <f>E27-E26</f>
        <v>0</v>
      </c>
      <c r="H27" s="42">
        <f>G27/$E$4</f>
        <v>0</v>
      </c>
      <c r="J27" s="42" t="e">
        <f>(G27/I27)*24</f>
        <v>#DIV/0!</v>
      </c>
      <c r="K27" s="42" t="e">
        <f>J27/$E$4</f>
        <v>#DIV/0!</v>
      </c>
      <c r="M27" s="42" t="e">
        <f>J27/L27</f>
        <v>#DIV/0!</v>
      </c>
      <c r="N27" s="42" t="e">
        <f>M27/$E$4</f>
        <v>#DIV/0!</v>
      </c>
    </row>
    <row r="28" spans="1:14" ht="13.5">
      <c r="A28" s="39"/>
      <c r="E28" s="42">
        <f t="shared" si="0"/>
        <v>0</v>
      </c>
      <c r="F28" s="42">
        <f t="shared" si="1"/>
        <v>0</v>
      </c>
      <c r="G28" s="42">
        <f>E28-E27</f>
        <v>0</v>
      </c>
      <c r="H28" s="42">
        <f>G28/$E$4</f>
        <v>0</v>
      </c>
      <c r="J28" s="42" t="e">
        <f>(G28/I28)*24</f>
        <v>#DIV/0!</v>
      </c>
      <c r="K28" s="42" t="e">
        <f>J28/$E$4</f>
        <v>#DIV/0!</v>
      </c>
      <c r="M28" s="42" t="e">
        <f>J28/L28</f>
        <v>#DIV/0!</v>
      </c>
      <c r="N28" s="42" t="e">
        <f>M28/$E$4</f>
        <v>#DIV/0!</v>
      </c>
    </row>
    <row r="29" spans="1:14" ht="13.5">
      <c r="A29" s="39"/>
      <c r="E29" s="42">
        <f t="shared" si="0"/>
        <v>0</v>
      </c>
      <c r="F29" s="42">
        <f t="shared" si="1"/>
        <v>0</v>
      </c>
      <c r="G29" s="42">
        <f>E29-E28</f>
        <v>0</v>
      </c>
      <c r="H29" s="42">
        <f>G29/$E$4</f>
        <v>0</v>
      </c>
      <c r="J29" s="42" t="e">
        <f>(G29/I29)*24</f>
        <v>#DIV/0!</v>
      </c>
      <c r="K29" s="42" t="e">
        <f>J29/$E$4</f>
        <v>#DIV/0!</v>
      </c>
      <c r="M29" s="42" t="e">
        <f>J29/L29</f>
        <v>#DIV/0!</v>
      </c>
      <c r="N29" s="42" t="e">
        <f>M29/$E$4</f>
        <v>#DIV/0!</v>
      </c>
    </row>
    <row r="30" spans="1:14" ht="13.5">
      <c r="A30" s="39"/>
      <c r="E30" s="42">
        <f t="shared" si="0"/>
        <v>0</v>
      </c>
      <c r="F30" s="42">
        <f t="shared" si="1"/>
        <v>0</v>
      </c>
      <c r="G30" s="42">
        <f>E30-E29</f>
        <v>0</v>
      </c>
      <c r="H30" s="42">
        <f>G30/$E$4</f>
        <v>0</v>
      </c>
      <c r="J30" s="42" t="e">
        <f>(G30/I30)*24</f>
        <v>#DIV/0!</v>
      </c>
      <c r="K30" s="42" t="e">
        <f>J30/$E$4</f>
        <v>#DIV/0!</v>
      </c>
      <c r="M30" s="42" t="e">
        <f>J30/L30</f>
        <v>#DIV/0!</v>
      </c>
      <c r="N30" s="42" t="e">
        <f>M30/$E$4</f>
        <v>#DIV/0!</v>
      </c>
    </row>
    <row r="31" spans="1:14" ht="13.5">
      <c r="A31" s="39"/>
      <c r="E31" s="42">
        <f t="shared" si="0"/>
        <v>0</v>
      </c>
      <c r="F31" s="42">
        <f t="shared" si="1"/>
        <v>0</v>
      </c>
      <c r="H31" s="42"/>
      <c r="J31" s="42"/>
      <c r="K31" s="42"/>
      <c r="M31" s="42"/>
      <c r="N31" s="42"/>
    </row>
    <row r="32" spans="1:14" ht="13.5">
      <c r="A32" s="39"/>
      <c r="E32" s="42">
        <f t="shared" si="0"/>
        <v>0</v>
      </c>
      <c r="F32" s="42">
        <f t="shared" si="1"/>
        <v>0</v>
      </c>
      <c r="G32" s="44">
        <f>E32-E31</f>
        <v>0</v>
      </c>
      <c r="H32" s="42">
        <f>G32/$E$4</f>
        <v>0</v>
      </c>
      <c r="J32" s="42" t="e">
        <f>(G32/I32)*24</f>
        <v>#DIV/0!</v>
      </c>
      <c r="K32" s="42" t="e">
        <f>J32/$E$4</f>
        <v>#DIV/0!</v>
      </c>
      <c r="M32" s="42" t="e">
        <f>J32/L32</f>
        <v>#DIV/0!</v>
      </c>
      <c r="N32" s="42" t="e">
        <f>M32/$E$4</f>
        <v>#DIV/0!</v>
      </c>
    </row>
    <row r="33" spans="1:14" ht="13.5">
      <c r="A33" s="39"/>
      <c r="E33" s="42">
        <f t="shared" si="0"/>
        <v>0</v>
      </c>
      <c r="F33" s="42">
        <f t="shared" si="1"/>
        <v>0</v>
      </c>
      <c r="G33" s="44">
        <f>E33-E32</f>
        <v>0</v>
      </c>
      <c r="H33" s="42">
        <f>G33/$E$4</f>
        <v>0</v>
      </c>
      <c r="J33" s="42" t="e">
        <f>(G33/I33)*24</f>
        <v>#DIV/0!</v>
      </c>
      <c r="K33" s="42" t="e">
        <f>J33/$E$4</f>
        <v>#DIV/0!</v>
      </c>
      <c r="M33" s="42" t="e">
        <f>J33/L33</f>
        <v>#DIV/0!</v>
      </c>
      <c r="N33" s="42" t="e">
        <f>M33/$E$4</f>
        <v>#DIV/0!</v>
      </c>
    </row>
    <row r="34" spans="1:14" ht="13.5">
      <c r="A34" s="39"/>
      <c r="E34" s="42">
        <f t="shared" si="0"/>
        <v>0</v>
      </c>
      <c r="F34" s="42">
        <f t="shared" si="1"/>
        <v>0</v>
      </c>
      <c r="G34" s="44">
        <f>E34-E33</f>
        <v>0</v>
      </c>
      <c r="H34" s="42">
        <f>G34/$E$4</f>
        <v>0</v>
      </c>
      <c r="J34" s="42" t="e">
        <f>(G34/I34)*24</f>
        <v>#DIV/0!</v>
      </c>
      <c r="K34" s="42" t="e">
        <f>J34/$E$4</f>
        <v>#DIV/0!</v>
      </c>
      <c r="M34" s="42" t="e">
        <f>J34/L34</f>
        <v>#DIV/0!</v>
      </c>
      <c r="N34" s="42" t="e">
        <f>M34/$E$4</f>
        <v>#DIV/0!</v>
      </c>
    </row>
    <row r="35" spans="1:14" ht="13.5">
      <c r="A35" s="39"/>
      <c r="E35" s="42">
        <f t="shared" si="0"/>
        <v>0</v>
      </c>
      <c r="F35" s="42">
        <f t="shared" si="1"/>
        <v>0</v>
      </c>
      <c r="G35" s="44"/>
      <c r="H35" s="42"/>
      <c r="J35" s="42"/>
      <c r="K35" s="42"/>
      <c r="M35" s="42"/>
      <c r="N35" s="42"/>
    </row>
    <row r="36" spans="1:14" ht="13.5">
      <c r="A36" s="39"/>
      <c r="E36" s="42">
        <f t="shared" si="0"/>
        <v>0</v>
      </c>
      <c r="F36" s="42">
        <f t="shared" si="1"/>
        <v>0</v>
      </c>
      <c r="G36" s="44">
        <f>E36-E35</f>
        <v>0</v>
      </c>
      <c r="H36" s="42">
        <f>G36/$E$4</f>
        <v>0</v>
      </c>
      <c r="J36" s="42" t="e">
        <f>(G36/I36)*24</f>
        <v>#DIV/0!</v>
      </c>
      <c r="K36" s="42" t="e">
        <f>J36/$E$4</f>
        <v>#DIV/0!</v>
      </c>
      <c r="M36" s="42" t="e">
        <f>J36/L36</f>
        <v>#DIV/0!</v>
      </c>
      <c r="N36" s="42" t="e">
        <f>M36/$E$4</f>
        <v>#DIV/0!</v>
      </c>
    </row>
    <row r="37" spans="1:14" ht="13.5">
      <c r="A37" s="39"/>
      <c r="E37" s="42">
        <f t="shared" si="0"/>
        <v>0</v>
      </c>
      <c r="F37" s="42">
        <f t="shared" si="1"/>
        <v>0</v>
      </c>
      <c r="G37" s="44">
        <f>E37-E36</f>
        <v>0</v>
      </c>
      <c r="H37" s="42">
        <f>G37/$E$4</f>
        <v>0</v>
      </c>
      <c r="J37" s="42" t="e">
        <f>(G37/I37)*24</f>
        <v>#DIV/0!</v>
      </c>
      <c r="K37" s="42" t="e">
        <f>J37/$E$4</f>
        <v>#DIV/0!</v>
      </c>
      <c r="M37" s="42" t="e">
        <f>J37/L37</f>
        <v>#DIV/0!</v>
      </c>
      <c r="N37" s="42" t="e">
        <f>M37/$E$4</f>
        <v>#DIV/0!</v>
      </c>
    </row>
    <row r="38" spans="1:14" ht="13.5">
      <c r="A38" s="39"/>
      <c r="E38" s="42">
        <f t="shared" si="0"/>
        <v>0</v>
      </c>
      <c r="F38" s="42">
        <f t="shared" si="1"/>
        <v>0</v>
      </c>
      <c r="G38" s="44">
        <f>E38-E37</f>
        <v>0</v>
      </c>
      <c r="H38" s="42">
        <f>G38/$E$4</f>
        <v>0</v>
      </c>
      <c r="J38" s="42" t="e">
        <f>(G38/I38)*24</f>
        <v>#DIV/0!</v>
      </c>
      <c r="K38" s="42" t="e">
        <f>J38/$E$4</f>
        <v>#DIV/0!</v>
      </c>
      <c r="M38" s="42" t="e">
        <f>J38/L38</f>
        <v>#DIV/0!</v>
      </c>
      <c r="N38" s="42" t="e">
        <f>M38/$E$4</f>
        <v>#DIV/0!</v>
      </c>
    </row>
    <row r="39" spans="1:14" ht="13.5">
      <c r="A39" s="39"/>
      <c r="E39" s="42">
        <f t="shared" si="0"/>
        <v>0</v>
      </c>
      <c r="F39" s="42">
        <f t="shared" si="1"/>
        <v>0</v>
      </c>
      <c r="G39" s="44">
        <f>E39-E38</f>
        <v>0</v>
      </c>
      <c r="H39" s="42">
        <f>G39/$E$4</f>
        <v>0</v>
      </c>
      <c r="J39" s="42" t="e">
        <f>(G39/I39)*24</f>
        <v>#DIV/0!</v>
      </c>
      <c r="K39" s="42" t="e">
        <f>J39/$E$4</f>
        <v>#DIV/0!</v>
      </c>
      <c r="M39" s="42" t="e">
        <f>J39/L39</f>
        <v>#DIV/0!</v>
      </c>
      <c r="N39" s="42" t="e">
        <f>M39/$E$4</f>
        <v>#DIV/0!</v>
      </c>
    </row>
    <row r="40" spans="1:14" ht="13.5">
      <c r="A40" s="39"/>
      <c r="E40" s="42">
        <f t="shared" si="0"/>
        <v>0</v>
      </c>
      <c r="F40" s="42">
        <f t="shared" si="1"/>
        <v>0</v>
      </c>
      <c r="G40" s="44">
        <f>E40-E39</f>
        <v>0</v>
      </c>
      <c r="H40" s="42">
        <f>G40/$E$4</f>
        <v>0</v>
      </c>
      <c r="J40" s="42" t="e">
        <f>(G40/I40)*24</f>
        <v>#DIV/0!</v>
      </c>
      <c r="K40" s="42" t="e">
        <f>J40/$E$4</f>
        <v>#DIV/0!</v>
      </c>
      <c r="M40" s="42" t="e">
        <f>J40/L40</f>
        <v>#DIV/0!</v>
      </c>
      <c r="N40" s="42" t="e">
        <f>M40/$E$4</f>
        <v>#DIV/0!</v>
      </c>
    </row>
    <row r="41" spans="1:14" ht="13.5">
      <c r="A41" s="39"/>
      <c r="E41" s="42">
        <f t="shared" si="0"/>
        <v>0</v>
      </c>
      <c r="F41" s="42">
        <f t="shared" si="1"/>
        <v>0</v>
      </c>
      <c r="G41" s="44"/>
      <c r="H41" s="42"/>
      <c r="J41" s="42"/>
      <c r="K41" s="42"/>
      <c r="M41" s="42"/>
      <c r="N41" s="42"/>
    </row>
    <row r="42" spans="1:14" ht="13.5">
      <c r="A42" s="39"/>
      <c r="E42" s="42">
        <f t="shared" si="0"/>
        <v>0</v>
      </c>
      <c r="F42" s="42">
        <f t="shared" si="1"/>
        <v>0</v>
      </c>
      <c r="G42" s="44">
        <f>E42-E41</f>
        <v>0</v>
      </c>
      <c r="H42" s="42">
        <f>G42/$E$4</f>
        <v>0</v>
      </c>
      <c r="J42" s="42" t="e">
        <f>(G42/I42)*24</f>
        <v>#DIV/0!</v>
      </c>
      <c r="K42" s="42" t="e">
        <f>J42/$E$4</f>
        <v>#DIV/0!</v>
      </c>
      <c r="M42" s="42" t="e">
        <f>J42/L42</f>
        <v>#DIV/0!</v>
      </c>
      <c r="N42" s="42" t="e">
        <f>M42/$E$4</f>
        <v>#DIV/0!</v>
      </c>
    </row>
    <row r="43" spans="1:14" ht="13.5">
      <c r="A43" s="39"/>
      <c r="E43" s="42">
        <f t="shared" si="0"/>
        <v>0</v>
      </c>
      <c r="F43" s="42">
        <f t="shared" si="1"/>
        <v>0</v>
      </c>
      <c r="G43" s="44">
        <f>E43-E42</f>
        <v>0</v>
      </c>
      <c r="H43" s="42">
        <f>G43/$E$4</f>
        <v>0</v>
      </c>
      <c r="J43" s="42" t="e">
        <f>(G43/I43)*24</f>
        <v>#DIV/0!</v>
      </c>
      <c r="K43" s="42" t="e">
        <f>J43/$E$4</f>
        <v>#DIV/0!</v>
      </c>
      <c r="M43" s="42" t="e">
        <f>J43/L43</f>
        <v>#DIV/0!</v>
      </c>
      <c r="N43" s="42" t="e">
        <f>M43/$E$4</f>
        <v>#DIV/0!</v>
      </c>
    </row>
    <row r="44" spans="1:14" ht="13.5">
      <c r="A44" s="39"/>
      <c r="E44" s="42">
        <f t="shared" si="0"/>
        <v>0</v>
      </c>
      <c r="F44" s="42">
        <f t="shared" si="1"/>
        <v>0</v>
      </c>
      <c r="G44" s="44">
        <f>E44-E43</f>
        <v>0</v>
      </c>
      <c r="H44" s="42">
        <f>G44/$E$4</f>
        <v>0</v>
      </c>
      <c r="J44" s="42" t="e">
        <f>(G44/I44)*24</f>
        <v>#DIV/0!</v>
      </c>
      <c r="K44" s="42" t="e">
        <f>J44/$E$4</f>
        <v>#DIV/0!</v>
      </c>
      <c r="M44" s="42" t="e">
        <f>J44/L44</f>
        <v>#DIV/0!</v>
      </c>
      <c r="N44" s="42" t="e">
        <f>M44/$E$4</f>
        <v>#DIV/0!</v>
      </c>
    </row>
    <row r="45" spans="1:13" ht="13.5">
      <c r="A45" s="39"/>
      <c r="E45" s="42">
        <f t="shared" si="0"/>
        <v>0</v>
      </c>
      <c r="F45" s="42">
        <f t="shared" si="1"/>
        <v>0</v>
      </c>
      <c r="M45" s="42"/>
    </row>
    <row r="46" spans="1:14" ht="13.5">
      <c r="A46" s="39"/>
      <c r="E46" s="42">
        <f t="shared" si="0"/>
        <v>0</v>
      </c>
      <c r="F46" s="42">
        <f t="shared" si="1"/>
        <v>0</v>
      </c>
      <c r="G46" s="44">
        <f>E46-E45</f>
        <v>0</v>
      </c>
      <c r="H46" s="42">
        <f>G46/$E$4</f>
        <v>0</v>
      </c>
      <c r="J46" s="42" t="e">
        <f>(G46/I46)*24</f>
        <v>#DIV/0!</v>
      </c>
      <c r="K46" s="42" t="e">
        <f>J46/$E$4</f>
        <v>#DIV/0!</v>
      </c>
      <c r="M46" s="42" t="e">
        <f>J46/L46</f>
        <v>#DIV/0!</v>
      </c>
      <c r="N46" s="42" t="e">
        <f>M46/$E$4</f>
        <v>#DIV/0!</v>
      </c>
    </row>
    <row r="47" spans="1:14" ht="13.5">
      <c r="A47" s="39"/>
      <c r="E47" s="42">
        <f t="shared" si="0"/>
        <v>0</v>
      </c>
      <c r="F47" s="42">
        <f t="shared" si="1"/>
        <v>0</v>
      </c>
      <c r="G47" s="44">
        <f>E47-E46</f>
        <v>0</v>
      </c>
      <c r="H47" s="42">
        <f>G47/$E$4</f>
        <v>0</v>
      </c>
      <c r="J47" s="42" t="e">
        <f>(G47/I47)*24</f>
        <v>#DIV/0!</v>
      </c>
      <c r="K47" s="42" t="e">
        <f>J47/$E$4</f>
        <v>#DIV/0!</v>
      </c>
      <c r="M47" s="42" t="e">
        <f>J47/L47</f>
        <v>#DIV/0!</v>
      </c>
      <c r="N47" s="42" t="e">
        <f>M47/$E$4</f>
        <v>#DIV/0!</v>
      </c>
    </row>
    <row r="48" spans="1:14" ht="13.5">
      <c r="A48" s="39"/>
      <c r="E48" s="42">
        <f t="shared" si="0"/>
        <v>0</v>
      </c>
      <c r="F48" s="42">
        <f t="shared" si="1"/>
        <v>0</v>
      </c>
      <c r="G48" s="44"/>
      <c r="H48" s="42"/>
      <c r="J48" s="42"/>
      <c r="K48" s="42"/>
      <c r="M48" s="42"/>
      <c r="N48" s="42"/>
    </row>
    <row r="49" spans="1:14" ht="13.5">
      <c r="A49" s="39"/>
      <c r="E49" s="42">
        <f t="shared" si="0"/>
        <v>0</v>
      </c>
      <c r="F49" s="42">
        <f t="shared" si="1"/>
        <v>0</v>
      </c>
      <c r="G49" s="44">
        <f>E49-E48</f>
        <v>0</v>
      </c>
      <c r="H49" s="42">
        <f>G49/$E$4</f>
        <v>0</v>
      </c>
      <c r="J49" s="42" t="e">
        <f>(G49/I49)*24</f>
        <v>#DIV/0!</v>
      </c>
      <c r="K49" s="42" t="e">
        <f>J49/$E$4</f>
        <v>#DIV/0!</v>
      </c>
      <c r="M49" s="42" t="e">
        <f>J49/L49</f>
        <v>#DIV/0!</v>
      </c>
      <c r="N49" s="42" t="e">
        <f>M49/$E$4</f>
        <v>#DIV/0!</v>
      </c>
    </row>
    <row r="50" spans="1:14" ht="13.5">
      <c r="A50" s="39"/>
      <c r="E50" s="42">
        <f t="shared" si="0"/>
        <v>0</v>
      </c>
      <c r="F50" s="42">
        <f t="shared" si="1"/>
        <v>0</v>
      </c>
      <c r="G50" s="44">
        <f>E50-E49</f>
        <v>0</v>
      </c>
      <c r="H50" s="42">
        <f>G50/$E$4</f>
        <v>0</v>
      </c>
      <c r="J50" s="42" t="e">
        <f>(G50/I50)*24</f>
        <v>#DIV/0!</v>
      </c>
      <c r="K50" s="42" t="e">
        <f>J50/$E$4</f>
        <v>#DIV/0!</v>
      </c>
      <c r="M50" s="42" t="e">
        <f>J50/L50</f>
        <v>#DIV/0!</v>
      </c>
      <c r="N50" s="42" t="e">
        <f>M50/$E$4</f>
        <v>#DIV/0!</v>
      </c>
    </row>
    <row r="51" spans="1:14" ht="13.5">
      <c r="A51" s="39"/>
      <c r="E51" s="42">
        <f t="shared" si="0"/>
        <v>0</v>
      </c>
      <c r="F51" s="42">
        <f t="shared" si="1"/>
        <v>0</v>
      </c>
      <c r="G51" s="44">
        <f>E51-E50</f>
        <v>0</v>
      </c>
      <c r="H51" s="42">
        <f>G51/$E$4</f>
        <v>0</v>
      </c>
      <c r="J51" s="42" t="e">
        <f>(G51/I51)*24</f>
        <v>#DIV/0!</v>
      </c>
      <c r="K51" s="42" t="e">
        <f>J51/$E$4</f>
        <v>#DIV/0!</v>
      </c>
      <c r="M51" s="42" t="e">
        <f>J51/L51</f>
        <v>#DIV/0!</v>
      </c>
      <c r="N51" s="42" t="e">
        <f>M51/$E$4</f>
        <v>#DIV/0!</v>
      </c>
    </row>
    <row r="52" spans="1:6" ht="13.5">
      <c r="A52" s="39"/>
      <c r="E52" s="42">
        <f t="shared" si="0"/>
        <v>0</v>
      </c>
      <c r="F52" s="42">
        <f t="shared" si="1"/>
        <v>0</v>
      </c>
    </row>
    <row r="53" spans="1:14" ht="13.5">
      <c r="A53" s="39"/>
      <c r="E53" s="42">
        <f t="shared" si="0"/>
        <v>0</v>
      </c>
      <c r="F53" s="42">
        <f t="shared" si="1"/>
        <v>0</v>
      </c>
      <c r="G53" s="44">
        <f>E53-E52</f>
        <v>0</v>
      </c>
      <c r="H53" s="42">
        <f>G53/$E$4</f>
        <v>0</v>
      </c>
      <c r="J53" s="42" t="e">
        <f>(G53/I53)*24</f>
        <v>#DIV/0!</v>
      </c>
      <c r="K53" s="42" t="e">
        <f>J53/$E$4</f>
        <v>#DIV/0!</v>
      </c>
      <c r="M53" s="42" t="e">
        <f>J53/L53</f>
        <v>#DIV/0!</v>
      </c>
      <c r="N53" s="42" t="e">
        <f>M53/$E$4</f>
        <v>#DIV/0!</v>
      </c>
    </row>
    <row r="54" spans="1:14" ht="13.5">
      <c r="A54" s="39"/>
      <c r="E54" s="42">
        <f t="shared" si="0"/>
        <v>0</v>
      </c>
      <c r="F54" s="42">
        <f t="shared" si="1"/>
        <v>0</v>
      </c>
      <c r="G54" s="44">
        <f>E54-E53</f>
        <v>0</v>
      </c>
      <c r="H54" s="42">
        <f>G54/$E$4</f>
        <v>0</v>
      </c>
      <c r="J54" s="42" t="e">
        <f>(G54/I54)*24</f>
        <v>#DIV/0!</v>
      </c>
      <c r="K54" s="42" t="e">
        <f>J54/$E$4</f>
        <v>#DIV/0!</v>
      </c>
      <c r="M54" s="42" t="e">
        <f>J54/L54</f>
        <v>#DIV/0!</v>
      </c>
      <c r="N54" s="42" t="e">
        <f>M54/$E$4</f>
        <v>#DIV/0!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45"/>
  <sheetViews>
    <sheetView zoomScale="90" zoomScaleNormal="90" zoomScaleSheetLayoutView="110" workbookViewId="0" topLeftCell="A1">
      <pane ySplit="10" topLeftCell="A39" activePane="bottomLeft" state="frozen"/>
      <selection pane="topLeft" activeCell="A1" sqref="A1"/>
      <selection pane="bottomLeft" activeCell="F5" sqref="F5"/>
    </sheetView>
  </sheetViews>
  <sheetFormatPr defaultColWidth="9.140625" defaultRowHeight="15"/>
  <cols>
    <col min="1" max="1" width="10.7109375" style="61" customWidth="1"/>
    <col min="2" max="2" width="11.7109375" style="61" customWidth="1"/>
    <col min="3" max="4" width="8.7109375" style="1" customWidth="1"/>
    <col min="5" max="5" width="12.28125" style="1" customWidth="1"/>
    <col min="6" max="6" width="11.00390625" style="0" customWidth="1"/>
    <col min="7" max="7" width="13.7109375" style="0" customWidth="1"/>
    <col min="8" max="8" width="17.8515625" style="0" customWidth="1"/>
    <col min="9" max="9" width="11.28125" style="1" customWidth="1"/>
    <col min="10" max="10" width="13.00390625" style="1" customWidth="1"/>
    <col min="11" max="11" width="34.7109375" style="0" customWidth="1"/>
    <col min="12" max="254" width="8.7109375" style="0" customWidth="1"/>
    <col min="255" max="16384" width="8.8515625" style="0" customWidth="1"/>
  </cols>
  <sheetData>
    <row r="1" spans="1:10" ht="13.5">
      <c r="A1" s="62" t="s">
        <v>44</v>
      </c>
      <c r="C1"/>
      <c r="D1"/>
      <c r="E1"/>
      <c r="I1"/>
      <c r="J1"/>
    </row>
    <row r="2" spans="1:10" ht="13.5">
      <c r="A2" s="62"/>
      <c r="C2"/>
      <c r="D2"/>
      <c r="E2"/>
      <c r="F2" s="63" t="s">
        <v>45</v>
      </c>
      <c r="G2">
        <v>330</v>
      </c>
      <c r="H2" t="s">
        <v>42</v>
      </c>
      <c r="I2"/>
      <c r="J2"/>
    </row>
    <row r="3" spans="1:10" ht="13.5">
      <c r="A3" s="62" t="s">
        <v>46</v>
      </c>
      <c r="C3"/>
      <c r="D3"/>
      <c r="E3"/>
      <c r="G3" s="1">
        <f>G2/3.78</f>
        <v>87.30158730158729</v>
      </c>
      <c r="H3" t="s">
        <v>47</v>
      </c>
      <c r="I3"/>
      <c r="J3"/>
    </row>
    <row r="4" spans="1:10" ht="13.5">
      <c r="A4" s="64" t="s">
        <v>48</v>
      </c>
      <c r="B4" s="65">
        <v>48</v>
      </c>
      <c r="C4" t="s">
        <v>49</v>
      </c>
      <c r="D4"/>
      <c r="E4"/>
      <c r="I4"/>
      <c r="J4"/>
    </row>
    <row r="5" spans="1:10" ht="13.5">
      <c r="A5" s="64" t="s">
        <v>50</v>
      </c>
      <c r="B5" s="65">
        <v>1.1</v>
      </c>
      <c r="C5" t="s">
        <v>51</v>
      </c>
      <c r="D5"/>
      <c r="E5"/>
      <c r="I5"/>
      <c r="J5"/>
    </row>
    <row r="6" spans="1:10" ht="13.5">
      <c r="A6" s="62"/>
      <c r="C6"/>
      <c r="D6"/>
      <c r="E6"/>
      <c r="I6"/>
      <c r="J6"/>
    </row>
    <row r="7" spans="1:10" ht="13.5">
      <c r="A7" s="62"/>
      <c r="C7"/>
      <c r="D7"/>
      <c r="E7"/>
      <c r="I7"/>
      <c r="J7" t="s">
        <v>52</v>
      </c>
    </row>
    <row r="8" spans="1:10" ht="13.5">
      <c r="A8" s="66"/>
      <c r="C8" s="29"/>
      <c r="D8" s="29"/>
      <c r="E8" s="46" t="s">
        <v>53</v>
      </c>
      <c r="I8"/>
      <c r="J8"/>
    </row>
    <row r="9" spans="1:253" s="46" customFormat="1" ht="50.25">
      <c r="A9" s="62" t="s">
        <v>18</v>
      </c>
      <c r="B9" s="62" t="s">
        <v>19</v>
      </c>
      <c r="C9" s="67" t="s">
        <v>54</v>
      </c>
      <c r="D9" s="67"/>
      <c r="E9" s="68" t="s">
        <v>55</v>
      </c>
      <c r="F9" s="69" t="s">
        <v>56</v>
      </c>
      <c r="G9" s="46" t="s">
        <v>57</v>
      </c>
      <c r="H9" s="46" t="s">
        <v>58</v>
      </c>
      <c r="I9" s="32" t="s">
        <v>59</v>
      </c>
      <c r="J9" s="32" t="s">
        <v>60</v>
      </c>
      <c r="K9" s="46" t="s">
        <v>29</v>
      </c>
      <c r="IS9"/>
    </row>
    <row r="10" spans="1:253" s="46" customFormat="1" ht="13.5">
      <c r="A10" s="62"/>
      <c r="B10" s="62"/>
      <c r="C10" s="70" t="s">
        <v>61</v>
      </c>
      <c r="D10" s="70" t="s">
        <v>31</v>
      </c>
      <c r="E10" s="32" t="s">
        <v>62</v>
      </c>
      <c r="F10" s="71" t="s">
        <v>63</v>
      </c>
      <c r="G10" s="71" t="s">
        <v>63</v>
      </c>
      <c r="H10" s="71" t="s">
        <v>63</v>
      </c>
      <c r="I10" s="70" t="s">
        <v>62</v>
      </c>
      <c r="J10" s="70" t="s">
        <v>64</v>
      </c>
      <c r="IS10"/>
    </row>
    <row r="11" spans="1:10" ht="23.25" customHeight="1">
      <c r="A11" s="72"/>
      <c r="B11" s="73"/>
      <c r="C11" s="30"/>
      <c r="D11" s="30"/>
      <c r="E11" s="30"/>
      <c r="F11" s="29"/>
      <c r="H11" s="24"/>
      <c r="I11" s="30"/>
      <c r="J11" s="30"/>
    </row>
    <row r="12" spans="1:8" ht="23.25" customHeight="1">
      <c r="A12" s="74"/>
      <c r="B12" s="75"/>
      <c r="F12" s="44">
        <f aca="true" t="shared" si="0" ref="F12:F45">((C12+(D12/60))-(C11+(D11/60)))*1.1</f>
        <v>0</v>
      </c>
      <c r="G12" s="44">
        <f aca="true" t="shared" si="1" ref="G12:G45">F12+G11</f>
        <v>0</v>
      </c>
      <c r="H12" s="31">
        <f aca="true" t="shared" si="2" ref="H12:H17">H11-F12</f>
        <v>0</v>
      </c>
    </row>
    <row r="13" spans="1:8" ht="23.25" customHeight="1">
      <c r="A13" s="74"/>
      <c r="B13" s="75"/>
      <c r="F13" s="44">
        <f t="shared" si="0"/>
        <v>0</v>
      </c>
      <c r="G13" s="44">
        <f t="shared" si="1"/>
        <v>0</v>
      </c>
      <c r="H13" s="31">
        <f t="shared" si="2"/>
        <v>0</v>
      </c>
    </row>
    <row r="14" spans="1:8" ht="23.25" customHeight="1">
      <c r="A14" s="74"/>
      <c r="B14" s="75"/>
      <c r="F14" s="44">
        <f t="shared" si="0"/>
        <v>0</v>
      </c>
      <c r="G14" s="44">
        <f t="shared" si="1"/>
        <v>0</v>
      </c>
      <c r="H14" s="31">
        <f t="shared" si="2"/>
        <v>0</v>
      </c>
    </row>
    <row r="15" spans="1:8" ht="23.25" customHeight="1">
      <c r="A15" s="74"/>
      <c r="B15" s="75"/>
      <c r="F15" s="44">
        <f t="shared" si="0"/>
        <v>0</v>
      </c>
      <c r="G15" s="44">
        <f t="shared" si="1"/>
        <v>0</v>
      </c>
      <c r="H15" s="31">
        <f t="shared" si="2"/>
        <v>0</v>
      </c>
    </row>
    <row r="16" spans="1:8" ht="23.25" customHeight="1">
      <c r="A16" s="74"/>
      <c r="B16" s="75"/>
      <c r="F16" s="44">
        <f t="shared" si="0"/>
        <v>0</v>
      </c>
      <c r="G16" s="44">
        <f t="shared" si="1"/>
        <v>0</v>
      </c>
      <c r="H16" s="31">
        <f t="shared" si="2"/>
        <v>0</v>
      </c>
    </row>
    <row r="17" spans="1:8" ht="23.25" customHeight="1">
      <c r="A17" s="74"/>
      <c r="B17" s="75"/>
      <c r="F17" s="44">
        <f t="shared" si="0"/>
        <v>0</v>
      </c>
      <c r="G17" s="44">
        <f t="shared" si="1"/>
        <v>0</v>
      </c>
      <c r="H17" s="31">
        <f t="shared" si="2"/>
        <v>0</v>
      </c>
    </row>
    <row r="18" spans="1:8" ht="23.25" customHeight="1">
      <c r="A18" s="74"/>
      <c r="B18" s="75"/>
      <c r="F18" s="44">
        <f t="shared" si="0"/>
        <v>0</v>
      </c>
      <c r="G18" s="44">
        <f t="shared" si="1"/>
        <v>0</v>
      </c>
      <c r="H18" s="31">
        <f>(H17-F18)+12</f>
        <v>12</v>
      </c>
    </row>
    <row r="19" spans="1:8" ht="23.25" customHeight="1">
      <c r="A19" s="74"/>
      <c r="B19" s="75"/>
      <c r="F19" s="44">
        <f t="shared" si="0"/>
        <v>0</v>
      </c>
      <c r="G19" s="44">
        <f t="shared" si="1"/>
        <v>0</v>
      </c>
      <c r="H19" s="31">
        <f aca="true" t="shared" si="3" ref="H19:H27">H18-F19</f>
        <v>12</v>
      </c>
    </row>
    <row r="20" spans="1:8" ht="23.25" customHeight="1">
      <c r="A20" s="74"/>
      <c r="B20" s="75"/>
      <c r="F20" s="44">
        <f t="shared" si="0"/>
        <v>0</v>
      </c>
      <c r="G20" s="44">
        <f t="shared" si="1"/>
        <v>0</v>
      </c>
      <c r="H20" s="31">
        <f t="shared" si="3"/>
        <v>12</v>
      </c>
    </row>
    <row r="21" spans="1:8" ht="23.25" customHeight="1">
      <c r="A21" s="74"/>
      <c r="B21" s="75"/>
      <c r="F21" s="44">
        <f t="shared" si="0"/>
        <v>0</v>
      </c>
      <c r="G21" s="44">
        <f t="shared" si="1"/>
        <v>0</v>
      </c>
      <c r="H21" s="31">
        <f t="shared" si="3"/>
        <v>12</v>
      </c>
    </row>
    <row r="22" spans="1:8" ht="23.25" customHeight="1">
      <c r="A22" s="74"/>
      <c r="B22" s="75"/>
      <c r="F22" s="44">
        <f t="shared" si="0"/>
        <v>0</v>
      </c>
      <c r="G22" s="44">
        <f t="shared" si="1"/>
        <v>0</v>
      </c>
      <c r="H22" s="31">
        <f t="shared" si="3"/>
        <v>12</v>
      </c>
    </row>
    <row r="23" spans="1:8" ht="23.25" customHeight="1">
      <c r="A23" s="74"/>
      <c r="B23" s="75"/>
      <c r="F23" s="44">
        <f t="shared" si="0"/>
        <v>0</v>
      </c>
      <c r="G23" s="44">
        <f t="shared" si="1"/>
        <v>0</v>
      </c>
      <c r="H23" s="31">
        <f t="shared" si="3"/>
        <v>12</v>
      </c>
    </row>
    <row r="24" spans="1:8" ht="23.25" customHeight="1">
      <c r="A24" s="74"/>
      <c r="B24" s="75"/>
      <c r="F24" s="44">
        <f t="shared" si="0"/>
        <v>0</v>
      </c>
      <c r="G24" s="44">
        <f t="shared" si="1"/>
        <v>0</v>
      </c>
      <c r="H24" s="31">
        <f t="shared" si="3"/>
        <v>12</v>
      </c>
    </row>
    <row r="25" spans="1:8" ht="23.25" customHeight="1">
      <c r="A25" s="74"/>
      <c r="B25" s="75"/>
      <c r="F25" s="44">
        <f t="shared" si="0"/>
        <v>0</v>
      </c>
      <c r="G25" s="44">
        <f t="shared" si="1"/>
        <v>0</v>
      </c>
      <c r="H25" s="31">
        <f t="shared" si="3"/>
        <v>12</v>
      </c>
    </row>
    <row r="26" spans="1:8" ht="23.25" customHeight="1">
      <c r="A26" s="74"/>
      <c r="B26" s="75"/>
      <c r="F26" s="44">
        <f t="shared" si="0"/>
        <v>0</v>
      </c>
      <c r="G26" s="44">
        <f t="shared" si="1"/>
        <v>0</v>
      </c>
      <c r="H26" s="31">
        <f t="shared" si="3"/>
        <v>12</v>
      </c>
    </row>
    <row r="27" spans="1:8" ht="23.25" customHeight="1">
      <c r="A27" s="74"/>
      <c r="B27" s="75"/>
      <c r="F27" s="44">
        <f t="shared" si="0"/>
        <v>0</v>
      </c>
      <c r="G27" s="44">
        <f t="shared" si="1"/>
        <v>0</v>
      </c>
      <c r="H27" s="31">
        <f t="shared" si="3"/>
        <v>12</v>
      </c>
    </row>
    <row r="28" spans="1:8" ht="23.25" customHeight="1">
      <c r="A28" s="74"/>
      <c r="B28" s="75"/>
      <c r="F28" s="44">
        <f t="shared" si="0"/>
        <v>0</v>
      </c>
      <c r="G28" s="44">
        <f t="shared" si="1"/>
        <v>0</v>
      </c>
      <c r="H28" s="31">
        <f>(H27-F28)+20</f>
        <v>32</v>
      </c>
    </row>
    <row r="29" spans="1:8" ht="23.25" customHeight="1">
      <c r="A29" s="74"/>
      <c r="B29" s="75"/>
      <c r="F29" s="44">
        <f t="shared" si="0"/>
        <v>0</v>
      </c>
      <c r="G29" s="44">
        <f t="shared" si="1"/>
        <v>0</v>
      </c>
      <c r="H29" s="31">
        <f>(H28-F29)</f>
        <v>32</v>
      </c>
    </row>
    <row r="30" spans="1:8" ht="23.25" customHeight="1">
      <c r="A30" s="74"/>
      <c r="B30" s="75"/>
      <c r="F30" s="44">
        <f t="shared" si="0"/>
        <v>0</v>
      </c>
      <c r="G30" s="44">
        <f t="shared" si="1"/>
        <v>0</v>
      </c>
      <c r="H30" s="31">
        <f>(H29-F30)</f>
        <v>32</v>
      </c>
    </row>
    <row r="31" spans="1:8" ht="23.25" customHeight="1">
      <c r="A31" s="74"/>
      <c r="B31" s="75"/>
      <c r="F31" s="44">
        <f t="shared" si="0"/>
        <v>0</v>
      </c>
      <c r="G31" s="44">
        <f t="shared" si="1"/>
        <v>0</v>
      </c>
      <c r="H31" s="31">
        <f>(H30-F31)+23</f>
        <v>55</v>
      </c>
    </row>
    <row r="32" spans="1:11" ht="23.25" customHeight="1">
      <c r="A32" s="74"/>
      <c r="B32" s="75"/>
      <c r="F32" s="44">
        <f t="shared" si="0"/>
        <v>0</v>
      </c>
      <c r="G32" s="44">
        <f t="shared" si="1"/>
        <v>0</v>
      </c>
      <c r="H32" s="31">
        <f>(H31-F32)+24</f>
        <v>79</v>
      </c>
      <c r="K32" s="76"/>
    </row>
    <row r="33" spans="1:8" ht="23.25" customHeight="1">
      <c r="A33" s="74"/>
      <c r="B33" s="75"/>
      <c r="F33" s="44">
        <f t="shared" si="0"/>
        <v>0</v>
      </c>
      <c r="G33" s="44">
        <f t="shared" si="1"/>
        <v>0</v>
      </c>
      <c r="H33" s="31">
        <f aca="true" t="shared" si="4" ref="H33:H38">(H32-F33)</f>
        <v>79</v>
      </c>
    </row>
    <row r="34" spans="1:8" ht="23.25" customHeight="1">
      <c r="A34" s="74"/>
      <c r="B34" s="75"/>
      <c r="F34" s="44">
        <f t="shared" si="0"/>
        <v>0</v>
      </c>
      <c r="G34" s="44">
        <f t="shared" si="1"/>
        <v>0</v>
      </c>
      <c r="H34" s="31">
        <f t="shared" si="4"/>
        <v>79</v>
      </c>
    </row>
    <row r="35" spans="1:8" ht="23.25" customHeight="1">
      <c r="A35" s="74"/>
      <c r="B35" s="75"/>
      <c r="F35" s="44">
        <f t="shared" si="0"/>
        <v>0</v>
      </c>
      <c r="G35" s="44">
        <f t="shared" si="1"/>
        <v>0</v>
      </c>
      <c r="H35" s="31">
        <f t="shared" si="4"/>
        <v>79</v>
      </c>
    </row>
    <row r="36" spans="1:8" ht="23.25" customHeight="1">
      <c r="A36" s="74"/>
      <c r="B36" s="75"/>
      <c r="F36" s="44">
        <f t="shared" si="0"/>
        <v>0</v>
      </c>
      <c r="G36" s="44">
        <f t="shared" si="1"/>
        <v>0</v>
      </c>
      <c r="H36" s="31">
        <f t="shared" si="4"/>
        <v>79</v>
      </c>
    </row>
    <row r="37" spans="1:8" ht="23.25" customHeight="1">
      <c r="A37" s="74"/>
      <c r="B37" s="75"/>
      <c r="F37" s="44">
        <f t="shared" si="0"/>
        <v>0</v>
      </c>
      <c r="G37" s="44">
        <f t="shared" si="1"/>
        <v>0</v>
      </c>
      <c r="H37" s="31">
        <f t="shared" si="4"/>
        <v>79</v>
      </c>
    </row>
    <row r="38" spans="1:8" ht="23.25" customHeight="1">
      <c r="A38" s="74"/>
      <c r="B38" s="75"/>
      <c r="F38" s="44">
        <f t="shared" si="0"/>
        <v>0</v>
      </c>
      <c r="G38" s="44">
        <f t="shared" si="1"/>
        <v>0</v>
      </c>
      <c r="H38" s="31">
        <f t="shared" si="4"/>
        <v>79</v>
      </c>
    </row>
    <row r="39" spans="1:8" ht="23.25" customHeight="1">
      <c r="A39" s="74"/>
      <c r="B39" s="75"/>
      <c r="F39" s="44">
        <f t="shared" si="0"/>
        <v>0</v>
      </c>
      <c r="G39" s="44">
        <f t="shared" si="1"/>
        <v>0</v>
      </c>
      <c r="H39" s="31">
        <f>(H38-F39)+21.5</f>
        <v>100.5</v>
      </c>
    </row>
    <row r="40" spans="1:8" ht="23.25" customHeight="1">
      <c r="A40" s="74"/>
      <c r="B40" s="75"/>
      <c r="E40" s="1">
        <f>(E39+E41)/2</f>
        <v>0</v>
      </c>
      <c r="F40" s="44">
        <f t="shared" si="0"/>
        <v>0</v>
      </c>
      <c r="G40" s="44">
        <f t="shared" si="1"/>
        <v>0</v>
      </c>
      <c r="H40" s="31">
        <f>(H39-F40)</f>
        <v>100.5</v>
      </c>
    </row>
    <row r="41" spans="1:8" ht="13.5">
      <c r="A41" s="74"/>
      <c r="B41" s="75"/>
      <c r="F41" s="44">
        <f t="shared" si="0"/>
        <v>0</v>
      </c>
      <c r="G41" s="44">
        <f t="shared" si="1"/>
        <v>0</v>
      </c>
      <c r="H41" s="31">
        <f>(H40-F41)</f>
        <v>100.5</v>
      </c>
    </row>
    <row r="42" spans="1:8" ht="13.5">
      <c r="A42" s="74"/>
      <c r="B42" s="75"/>
      <c r="F42" s="44">
        <f t="shared" si="0"/>
        <v>0</v>
      </c>
      <c r="G42" s="44">
        <f t="shared" si="1"/>
        <v>0</v>
      </c>
      <c r="H42" s="31">
        <f>(H41-F42)</f>
        <v>100.5</v>
      </c>
    </row>
    <row r="43" spans="1:8" ht="13.5">
      <c r="A43" s="74"/>
      <c r="B43" s="75"/>
      <c r="F43" s="44">
        <f t="shared" si="0"/>
        <v>0</v>
      </c>
      <c r="G43" s="44">
        <f t="shared" si="1"/>
        <v>0</v>
      </c>
      <c r="H43" s="31">
        <f>(H42-F43)</f>
        <v>100.5</v>
      </c>
    </row>
    <row r="44" spans="1:8" ht="13.5">
      <c r="A44" s="74"/>
      <c r="B44" s="75"/>
      <c r="F44" s="44">
        <f t="shared" si="0"/>
        <v>0</v>
      </c>
      <c r="G44" s="44">
        <f t="shared" si="1"/>
        <v>0</v>
      </c>
      <c r="H44" s="31">
        <f>(H43-F44)</f>
        <v>100.5</v>
      </c>
    </row>
    <row r="45" spans="1:8" ht="13.5">
      <c r="A45" s="74"/>
      <c r="B45" s="75"/>
      <c r="F45" s="44">
        <f t="shared" si="0"/>
        <v>0</v>
      </c>
      <c r="G45" s="44">
        <f t="shared" si="1"/>
        <v>0</v>
      </c>
      <c r="H45" s="31">
        <f>(H44-F45)</f>
        <v>100.5</v>
      </c>
    </row>
  </sheetData>
  <printOptions gridLines="1"/>
  <pageMargins left="0.7" right="0.7" top="0.75" bottom="0.75" header="0.5118055555555555" footer="0.5118055555555555"/>
  <pageSetup horizontalDpi="300" verticalDpi="300" orientation="landscape" scale="56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="90" zoomScaleNormal="90" zoomScaleSheetLayoutView="110" workbookViewId="0" topLeftCell="A1">
      <selection activeCell="A1" sqref="A1"/>
    </sheetView>
  </sheetViews>
  <sheetFormatPr defaultColWidth="9.140625" defaultRowHeight="15"/>
  <cols>
    <col min="1" max="1" width="9.7109375" style="0" customWidth="1"/>
    <col min="2" max="16384" width="8.7109375" style="0" customWidth="1"/>
  </cols>
  <sheetData>
    <row r="1" spans="2:4" ht="13.5">
      <c r="B1" s="77" t="s">
        <v>65</v>
      </c>
      <c r="D1" t="s">
        <v>66</v>
      </c>
    </row>
    <row r="3" spans="1:3" ht="13.5">
      <c r="A3" t="s">
        <v>67</v>
      </c>
      <c r="B3" t="s">
        <v>68</v>
      </c>
      <c r="C3" t="s">
        <v>69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zoomScale="90" zoomScaleNormal="90" zoomScaleSheetLayoutView="110" workbookViewId="0" topLeftCell="A1">
      <selection activeCell="A5" sqref="A5"/>
    </sheetView>
  </sheetViews>
  <sheetFormatPr defaultColWidth="9.140625" defaultRowHeight="15"/>
  <cols>
    <col min="1" max="1" width="11.140625" style="0" customWidth="1"/>
    <col min="2" max="2" width="9.140625" style="0" customWidth="1"/>
    <col min="3" max="5" width="10.7109375" style="0" customWidth="1"/>
    <col min="6" max="16384" width="8.7109375" style="0" customWidth="1"/>
  </cols>
  <sheetData>
    <row r="1" spans="1:4" ht="13.5">
      <c r="A1" s="46"/>
      <c r="B1" s="64" t="s">
        <v>70</v>
      </c>
      <c r="C1" s="46"/>
      <c r="D1" s="46"/>
    </row>
    <row r="2" spans="1:4" ht="13.5">
      <c r="A2" s="46"/>
      <c r="B2" s="64"/>
      <c r="C2" s="46"/>
      <c r="D2" s="46"/>
    </row>
    <row r="3" spans="1:5" ht="13.5">
      <c r="A3" s="46"/>
      <c r="B3" s="46"/>
      <c r="C3" s="46" t="s">
        <v>71</v>
      </c>
      <c r="D3" s="46" t="s">
        <v>72</v>
      </c>
      <c r="E3" s="46" t="s">
        <v>73</v>
      </c>
    </row>
    <row r="4" spans="1:5" ht="13.5">
      <c r="A4" s="46" t="s">
        <v>67</v>
      </c>
      <c r="B4" s="46" t="s">
        <v>68</v>
      </c>
      <c r="C4" s="46" t="s">
        <v>74</v>
      </c>
      <c r="D4" s="46" t="s">
        <v>74</v>
      </c>
      <c r="E4" s="46" t="s">
        <v>74</v>
      </c>
    </row>
    <row r="5" spans="1:2" ht="13.5">
      <c r="A5" s="78"/>
      <c r="B5" s="79"/>
    </row>
    <row r="6" spans="1:2" ht="13.5">
      <c r="A6" s="80"/>
      <c r="B6" s="81"/>
    </row>
    <row r="7" spans="1:2" ht="13.5">
      <c r="A7" s="80"/>
      <c r="B7" s="81"/>
    </row>
    <row r="8" spans="1:2" ht="13.5">
      <c r="A8" s="78"/>
      <c r="B8" s="82"/>
    </row>
    <row r="9" spans="1:2" ht="13.5">
      <c r="A9" s="80"/>
      <c r="B9" s="81"/>
    </row>
    <row r="10" spans="1:2" ht="13.5">
      <c r="A10" s="80"/>
      <c r="B10" s="81"/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7"/>
  <sheetViews>
    <sheetView zoomScale="90" zoomScaleNormal="90" zoomScaleSheetLayoutView="110" workbookViewId="0" topLeftCell="A1">
      <selection activeCell="D48" sqref="D48"/>
    </sheetView>
  </sheetViews>
  <sheetFormatPr defaultColWidth="9.140625" defaultRowHeight="15"/>
  <cols>
    <col min="1" max="1" width="17.00390625" style="0" customWidth="1"/>
    <col min="2" max="2" width="12.28125" style="0" customWidth="1"/>
    <col min="3" max="3" width="12.140625" style="0" customWidth="1"/>
    <col min="4" max="16384" width="8.7109375" style="0" customWidth="1"/>
  </cols>
  <sheetData>
    <row r="1" ht="13.5">
      <c r="A1" s="46" t="s">
        <v>75</v>
      </c>
    </row>
    <row r="2" spans="1:7" ht="13.5">
      <c r="A2" t="s">
        <v>76</v>
      </c>
      <c r="B2" t="s">
        <v>77</v>
      </c>
      <c r="C2" t="s">
        <v>78</v>
      </c>
      <c r="D2" t="s">
        <v>79</v>
      </c>
      <c r="E2" t="s">
        <v>80</v>
      </c>
      <c r="F2" t="s">
        <v>81</v>
      </c>
      <c r="G2" t="s">
        <v>82</v>
      </c>
    </row>
    <row r="3" spans="1:7" ht="13.5">
      <c r="A3">
        <v>4</v>
      </c>
      <c r="B3">
        <v>4</v>
      </c>
      <c r="C3">
        <v>25</v>
      </c>
      <c r="D3" s="44">
        <f aca="true" t="shared" si="0" ref="D3:D14">B3/C3</f>
        <v>0.16</v>
      </c>
      <c r="E3" s="44">
        <f aca="true" t="shared" si="1" ref="E3:E14">3.8*D3</f>
        <v>0.608</v>
      </c>
      <c r="F3">
        <v>8</v>
      </c>
      <c r="G3" s="44">
        <f aca="true" t="shared" si="2" ref="G3:G14">A3*3.8</f>
        <v>15.2</v>
      </c>
    </row>
    <row r="4" spans="1:7" ht="13.5">
      <c r="A4">
        <v>7</v>
      </c>
      <c r="B4">
        <v>3</v>
      </c>
      <c r="C4">
        <v>19</v>
      </c>
      <c r="D4" s="44">
        <f t="shared" si="0"/>
        <v>0.15789473684210525</v>
      </c>
      <c r="E4" s="44">
        <f t="shared" si="1"/>
        <v>0.6</v>
      </c>
      <c r="F4">
        <v>11</v>
      </c>
      <c r="G4" s="44">
        <f t="shared" si="2"/>
        <v>26.599999999999998</v>
      </c>
    </row>
    <row r="5" spans="1:7" ht="13.5">
      <c r="A5">
        <v>10</v>
      </c>
      <c r="B5">
        <v>3</v>
      </c>
      <c r="C5">
        <v>18</v>
      </c>
      <c r="D5" s="44">
        <f t="shared" si="0"/>
        <v>0.16666666666666666</v>
      </c>
      <c r="E5" s="44">
        <f t="shared" si="1"/>
        <v>0.6333333333333333</v>
      </c>
      <c r="F5">
        <v>13.5</v>
      </c>
      <c r="G5" s="44">
        <f t="shared" si="2"/>
        <v>38</v>
      </c>
    </row>
    <row r="6" spans="1:7" ht="13.5">
      <c r="A6">
        <v>14</v>
      </c>
      <c r="B6">
        <v>4</v>
      </c>
      <c r="C6">
        <v>23</v>
      </c>
      <c r="D6" s="44">
        <f t="shared" si="0"/>
        <v>0.17391304347826086</v>
      </c>
      <c r="E6" s="44">
        <f t="shared" si="1"/>
        <v>0.6608695652173913</v>
      </c>
      <c r="F6">
        <v>16.5</v>
      </c>
      <c r="G6" s="44">
        <f t="shared" si="2"/>
        <v>53.199999999999996</v>
      </c>
    </row>
    <row r="7" spans="1:7" ht="13.5">
      <c r="A7">
        <v>18</v>
      </c>
      <c r="B7">
        <v>4</v>
      </c>
      <c r="C7">
        <v>23</v>
      </c>
      <c r="D7" s="44">
        <f t="shared" si="0"/>
        <v>0.17391304347826086</v>
      </c>
      <c r="E7" s="44">
        <f t="shared" si="1"/>
        <v>0.6608695652173913</v>
      </c>
      <c r="F7">
        <v>20</v>
      </c>
      <c r="G7" s="44">
        <f t="shared" si="2"/>
        <v>68.39999999999999</v>
      </c>
    </row>
    <row r="8" spans="1:7" ht="13.5">
      <c r="A8">
        <v>22</v>
      </c>
      <c r="B8">
        <v>4</v>
      </c>
      <c r="C8">
        <v>23</v>
      </c>
      <c r="D8" s="44">
        <f t="shared" si="0"/>
        <v>0.17391304347826086</v>
      </c>
      <c r="E8" s="44">
        <f t="shared" si="1"/>
        <v>0.6608695652173913</v>
      </c>
      <c r="F8">
        <v>24</v>
      </c>
      <c r="G8" s="44">
        <f t="shared" si="2"/>
        <v>83.6</v>
      </c>
    </row>
    <row r="9" spans="1:7" ht="13.5">
      <c r="A9">
        <v>28</v>
      </c>
      <c r="B9">
        <v>6</v>
      </c>
      <c r="C9">
        <v>37</v>
      </c>
      <c r="D9" s="44">
        <f t="shared" si="0"/>
        <v>0.16216216216216217</v>
      </c>
      <c r="E9" s="44">
        <f t="shared" si="1"/>
        <v>0.6162162162162163</v>
      </c>
      <c r="F9">
        <v>29.5</v>
      </c>
      <c r="G9" s="44">
        <f t="shared" si="2"/>
        <v>106.39999999999999</v>
      </c>
    </row>
    <row r="10" spans="1:7" ht="13.5">
      <c r="A10">
        <v>30</v>
      </c>
      <c r="B10">
        <v>2</v>
      </c>
      <c r="C10">
        <v>12</v>
      </c>
      <c r="D10" s="44">
        <f t="shared" si="0"/>
        <v>0.16666666666666666</v>
      </c>
      <c r="E10" s="44">
        <f t="shared" si="1"/>
        <v>0.6333333333333333</v>
      </c>
      <c r="F10">
        <v>31</v>
      </c>
      <c r="G10" s="44">
        <f t="shared" si="2"/>
        <v>114</v>
      </c>
    </row>
    <row r="11" spans="1:7" ht="13.5">
      <c r="A11">
        <v>34</v>
      </c>
      <c r="B11">
        <v>4</v>
      </c>
      <c r="C11">
        <v>24</v>
      </c>
      <c r="D11" s="44">
        <f t="shared" si="0"/>
        <v>0.16666666666666666</v>
      </c>
      <c r="E11" s="44">
        <f t="shared" si="1"/>
        <v>0.6333333333333333</v>
      </c>
      <c r="F11">
        <v>36</v>
      </c>
      <c r="G11" s="44">
        <f t="shared" si="2"/>
        <v>129.2</v>
      </c>
    </row>
    <row r="12" spans="1:7" ht="13.5">
      <c r="A12">
        <v>35</v>
      </c>
      <c r="B12">
        <v>1</v>
      </c>
      <c r="C12">
        <v>6</v>
      </c>
      <c r="D12" s="44">
        <f t="shared" si="0"/>
        <v>0.16666666666666666</v>
      </c>
      <c r="E12" s="44">
        <f t="shared" si="1"/>
        <v>0.6333333333333333</v>
      </c>
      <c r="F12">
        <v>37.5</v>
      </c>
      <c r="G12" s="44">
        <f t="shared" si="2"/>
        <v>133</v>
      </c>
    </row>
    <row r="13" spans="1:7" ht="13.5">
      <c r="A13">
        <v>36</v>
      </c>
      <c r="B13">
        <v>1</v>
      </c>
      <c r="C13">
        <v>6</v>
      </c>
      <c r="D13" s="44">
        <f t="shared" si="0"/>
        <v>0.16666666666666666</v>
      </c>
      <c r="E13" s="44">
        <f t="shared" si="1"/>
        <v>0.6333333333333333</v>
      </c>
      <c r="F13">
        <v>39</v>
      </c>
      <c r="G13" s="44">
        <f t="shared" si="2"/>
        <v>136.79999999999998</v>
      </c>
    </row>
    <row r="14" spans="1:7" ht="13.5">
      <c r="A14">
        <v>37</v>
      </c>
      <c r="B14">
        <v>1</v>
      </c>
      <c r="C14">
        <v>6</v>
      </c>
      <c r="D14" s="44">
        <f t="shared" si="0"/>
        <v>0.16666666666666666</v>
      </c>
      <c r="E14" s="44">
        <f t="shared" si="1"/>
        <v>0.6333333333333333</v>
      </c>
      <c r="F14">
        <v>40</v>
      </c>
      <c r="G14" s="44">
        <f t="shared" si="2"/>
        <v>140.6</v>
      </c>
    </row>
    <row r="15" spans="2:6" ht="13.5">
      <c r="B15" s="46" t="s">
        <v>83</v>
      </c>
      <c r="C15" s="46"/>
      <c r="D15" s="46">
        <f>AVERAGE(D3:D14)</f>
        <v>0.16681633578658753</v>
      </c>
      <c r="E15" s="46">
        <f>AVERAGE(E3:E14)</f>
        <v>0.6339020759890323</v>
      </c>
      <c r="F15" s="46"/>
    </row>
    <row r="16" spans="1:9" ht="13.5">
      <c r="A16" s="83" t="s">
        <v>84</v>
      </c>
      <c r="B16" s="46"/>
      <c r="D16" s="46"/>
      <c r="E16" s="46"/>
      <c r="F16" s="64" t="s">
        <v>85</v>
      </c>
      <c r="G16" s="45">
        <f>(G14-G3)/(F14-F3)</f>
        <v>3.9187499999999997</v>
      </c>
      <c r="H16" t="s">
        <v>86</v>
      </c>
      <c r="I16" s="44"/>
    </row>
    <row r="17" spans="1:8" ht="13.5">
      <c r="A17" t="s">
        <v>87</v>
      </c>
      <c r="B17" s="46"/>
      <c r="C17" s="46"/>
      <c r="D17" s="46"/>
      <c r="E17" s="46"/>
      <c r="F17" s="46"/>
      <c r="G17" s="44">
        <f>G16/3.78</f>
        <v>1.036706349206349</v>
      </c>
      <c r="H17" t="s">
        <v>88</v>
      </c>
    </row>
    <row r="18" spans="1:6" ht="13.5">
      <c r="A18" t="s">
        <v>89</v>
      </c>
      <c r="B18" s="46"/>
      <c r="C18" s="46"/>
      <c r="D18" s="46"/>
      <c r="E18" s="46"/>
      <c r="F18" s="46"/>
    </row>
    <row r="20" ht="13.5">
      <c r="A20" s="46" t="s">
        <v>90</v>
      </c>
    </row>
    <row r="21" ht="13.5">
      <c r="A21" t="s">
        <v>91</v>
      </c>
    </row>
    <row r="22" ht="13.5">
      <c r="A22" t="s">
        <v>92</v>
      </c>
    </row>
    <row r="23" ht="13.5">
      <c r="A23" t="s">
        <v>93</v>
      </c>
    </row>
    <row r="25" spans="1:3" ht="13.5">
      <c r="A25" t="s">
        <v>94</v>
      </c>
      <c r="B25" t="s">
        <v>95</v>
      </c>
      <c r="C25" t="s">
        <v>96</v>
      </c>
    </row>
    <row r="26" spans="1:3" ht="13.5">
      <c r="A26">
        <v>5</v>
      </c>
      <c r="B26">
        <v>7.5</v>
      </c>
      <c r="C26" s="44">
        <f aca="true" t="shared" si="3" ref="C26:C44">A26*3.785</f>
        <v>18.925</v>
      </c>
    </row>
    <row r="27" spans="1:3" ht="13.5">
      <c r="A27">
        <v>10</v>
      </c>
      <c r="B27">
        <v>9.5</v>
      </c>
      <c r="C27" s="44">
        <f t="shared" si="3"/>
        <v>37.85</v>
      </c>
    </row>
    <row r="28" spans="1:3" ht="13.5">
      <c r="A28">
        <v>15</v>
      </c>
      <c r="B28">
        <v>11</v>
      </c>
      <c r="C28" s="44">
        <f t="shared" si="3"/>
        <v>56.775000000000006</v>
      </c>
    </row>
    <row r="29" spans="1:3" ht="13.5">
      <c r="A29">
        <v>20</v>
      </c>
      <c r="B29">
        <v>13</v>
      </c>
      <c r="C29" s="44">
        <f t="shared" si="3"/>
        <v>75.7</v>
      </c>
    </row>
    <row r="30" spans="1:3" ht="13.5">
      <c r="A30">
        <v>30</v>
      </c>
      <c r="B30">
        <v>17</v>
      </c>
      <c r="C30" s="44">
        <f t="shared" si="3"/>
        <v>113.55000000000001</v>
      </c>
    </row>
    <row r="31" spans="1:3" ht="13.5">
      <c r="A31">
        <v>40</v>
      </c>
      <c r="B31">
        <v>22</v>
      </c>
      <c r="C31" s="44">
        <f t="shared" si="3"/>
        <v>151.4</v>
      </c>
    </row>
    <row r="32" spans="1:3" ht="13.5">
      <c r="A32">
        <v>50</v>
      </c>
      <c r="B32">
        <v>24</v>
      </c>
      <c r="C32" s="44">
        <f t="shared" si="3"/>
        <v>189.25</v>
      </c>
    </row>
    <row r="33" spans="1:19" ht="13.5">
      <c r="A33">
        <v>60</v>
      </c>
      <c r="B33">
        <v>27.5</v>
      </c>
      <c r="C33" s="44">
        <f t="shared" si="3"/>
        <v>227.10000000000002</v>
      </c>
      <c r="S33" t="s">
        <v>52</v>
      </c>
    </row>
    <row r="34" spans="1:3" ht="13.5">
      <c r="A34">
        <v>70</v>
      </c>
      <c r="B34">
        <v>30</v>
      </c>
      <c r="C34" s="44">
        <f t="shared" si="3"/>
        <v>264.95</v>
      </c>
    </row>
    <row r="35" spans="1:3" ht="13.5">
      <c r="A35">
        <v>80</v>
      </c>
      <c r="B35">
        <v>33</v>
      </c>
      <c r="C35" s="44">
        <f t="shared" si="3"/>
        <v>302.8</v>
      </c>
    </row>
    <row r="36" spans="1:3" ht="13.5">
      <c r="A36">
        <v>90</v>
      </c>
      <c r="B36">
        <v>38</v>
      </c>
      <c r="C36" s="44">
        <f t="shared" si="3"/>
        <v>340.65000000000003</v>
      </c>
    </row>
    <row r="37" spans="1:19" ht="13.5">
      <c r="A37">
        <v>100</v>
      </c>
      <c r="B37">
        <v>41</v>
      </c>
      <c r="C37" s="44">
        <f t="shared" si="3"/>
        <v>378.5</v>
      </c>
      <c r="H37" t="s">
        <v>52</v>
      </c>
      <c r="S37" t="s">
        <v>52</v>
      </c>
    </row>
    <row r="38" spans="1:3" ht="13.5">
      <c r="A38">
        <v>110</v>
      </c>
      <c r="B38">
        <v>45</v>
      </c>
      <c r="C38" s="44">
        <f t="shared" si="3"/>
        <v>416.35</v>
      </c>
    </row>
    <row r="39" spans="1:3" ht="13.5">
      <c r="A39">
        <v>120</v>
      </c>
      <c r="B39">
        <v>48</v>
      </c>
      <c r="C39" s="44">
        <f t="shared" si="3"/>
        <v>454.20000000000005</v>
      </c>
    </row>
    <row r="40" spans="1:3" ht="13.5">
      <c r="A40">
        <v>130</v>
      </c>
      <c r="B40">
        <v>51.5</v>
      </c>
      <c r="C40" s="44">
        <f t="shared" si="3"/>
        <v>492.05</v>
      </c>
    </row>
    <row r="41" spans="1:3" ht="13.5">
      <c r="A41">
        <v>140</v>
      </c>
      <c r="B41">
        <v>55</v>
      </c>
      <c r="C41" s="44">
        <f t="shared" si="3"/>
        <v>529.9</v>
      </c>
    </row>
    <row r="42" spans="1:3" ht="13.5">
      <c r="A42">
        <v>150</v>
      </c>
      <c r="B42">
        <v>58</v>
      </c>
      <c r="C42" s="44">
        <f t="shared" si="3"/>
        <v>567.75</v>
      </c>
    </row>
    <row r="43" spans="1:3" ht="13.5">
      <c r="A43">
        <v>160</v>
      </c>
      <c r="B43">
        <v>61</v>
      </c>
      <c r="C43" s="44">
        <f t="shared" si="3"/>
        <v>605.6</v>
      </c>
    </row>
    <row r="44" spans="1:3" ht="13.5">
      <c r="A44">
        <v>166.7</v>
      </c>
      <c r="B44">
        <v>63</v>
      </c>
      <c r="C44" s="44">
        <f t="shared" si="3"/>
        <v>630.9594999999999</v>
      </c>
    </row>
    <row r="45" spans="1:4" ht="13.5">
      <c r="A45" s="63" t="s">
        <v>97</v>
      </c>
      <c r="B45" s="45">
        <f>(C43-C26)/(B43-B26)</f>
        <v>10.965887850467292</v>
      </c>
      <c r="C45" t="s">
        <v>86</v>
      </c>
      <c r="D45" s="44"/>
    </row>
    <row r="46" spans="1:4" ht="13.5">
      <c r="A46" s="63" t="s">
        <v>7</v>
      </c>
      <c r="B46" s="84" t="s">
        <v>98</v>
      </c>
      <c r="C46" t="s">
        <v>16</v>
      </c>
      <c r="D46" s="44"/>
    </row>
    <row r="47" spans="1:3" ht="13.5">
      <c r="A47" t="s">
        <v>99</v>
      </c>
      <c r="B47" s="44">
        <f>A44*3.785</f>
        <v>630.9594999999999</v>
      </c>
      <c r="C47" t="s">
        <v>16</v>
      </c>
    </row>
  </sheetData>
  <printOptions gridLines="1"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SheetLayoutView="110" workbookViewId="0" topLeftCell="A1">
      <selection activeCell="G7" sqref="G7"/>
    </sheetView>
  </sheetViews>
  <sheetFormatPr defaultColWidth="11.421875" defaultRowHeight="15"/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2010-09-13T01:30:33Z</dcterms:modified>
  <cp:category/>
  <cp:version/>
  <cp:contentType/>
  <cp:contentStatus/>
  <cp:revision>3</cp:revision>
</cp:coreProperties>
</file>