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1" activeTab="1"/>
  </bookViews>
  <sheets>
    <sheet name="Water" sheetId="1" r:id="rId1"/>
    <sheet name="Sewage" sheetId="2" r:id="rId2"/>
    <sheet name="Energy" sheetId="3" r:id="rId3"/>
    <sheet name="Propane and lamp oil" sheetId="4" r:id="rId4"/>
    <sheet name="RecycleWaste" sheetId="5" r:id="rId5"/>
    <sheet name="Calibrations" sheetId="6" r:id="rId6"/>
    <sheet name="Graphs" sheetId="7" r:id="rId7"/>
  </sheets>
  <definedNames>
    <definedName name="_xlnm.Print_Area" localSheetId="2">'Energy'!$A$1:$O$40</definedName>
    <definedName name="Excel_BuiltIn_Print_Area_3_1">'Energy'!$A$1:$I$1</definedName>
  </definedNames>
  <calcPr fullCalcOnLoad="1"/>
</workbook>
</file>

<file path=xl/sharedStrings.xml><?xml version="1.0" encoding="utf-8"?>
<sst xmlns="http://schemas.openxmlformats.org/spreadsheetml/2006/main" count="163" uniqueCount="104">
  <si>
    <t>Fresh water fluxes</t>
  </si>
  <si>
    <t>Procedure:</t>
  </si>
  <si>
    <t>Water remaining calculator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</si>
  <si>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</si>
  <si>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</si>
  <si>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</si>
  <si>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</si>
  <si>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</si>
  <si>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</si>
  <si>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</si>
  <si>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</si>
  <si>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</si>
  <si>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</si>
  <si>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</si>
  <si>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4) Update averages for the current week and graph trends</t>
  </si>
  <si>
    <t>Total tank V:</t>
  </si>
  <si>
    <t>Liters</t>
  </si>
  <si>
    <t>Date</t>
  </si>
  <si>
    <t>Time</t>
  </si>
  <si>
    <t>Depth</t>
  </si>
  <si>
    <t>Metric Volume</t>
  </si>
  <si>
    <t>American Volume</t>
  </si>
  <si>
    <t>Volume used</t>
  </si>
  <si>
    <t>Time period</t>
  </si>
  <si>
    <t>Daily use rate</t>
  </si>
  <si>
    <t>Number of people</t>
  </si>
  <si>
    <t xml:space="preserve">Daily per person use </t>
  </si>
  <si>
    <t>Notes</t>
  </si>
  <si>
    <t>(hr)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</si>
  <si>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</si>
  <si>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</si>
  <si>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</si>
  <si>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</si>
  <si>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</si>
  <si>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</si>
  <si>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</si>
  <si>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</si>
  <si>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</si>
  <si>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>Week 1</t>
  </si>
  <si>
    <t>Sewage fluxes</t>
  </si>
  <si>
    <t>intercept</t>
  </si>
  <si>
    <t>liters</t>
  </si>
  <si>
    <t>Daily usage</t>
  </si>
  <si>
    <t>ENERGY:</t>
  </si>
  <si>
    <r>
      <t xml:space="preserve">To reset Link10: press </t>
    </r>
    <r>
      <rPr>
        <i/>
        <sz val="11"/>
        <color indexed="8"/>
        <rFont val="Calibri"/>
        <family val="2"/>
      </rPr>
      <t>SET</t>
    </r>
    <r>
      <rPr>
        <sz val="11"/>
        <color indexed="8"/>
        <rFont val="Calibri"/>
        <family val="2"/>
      </rPr>
      <t xml:space="preserve"> until  'SEL'; press </t>
    </r>
    <r>
      <rPr>
        <i/>
        <sz val="11"/>
        <color indexed="8"/>
        <rFont val="Calibri"/>
        <family val="2"/>
      </rPr>
      <t>SEL</t>
    </r>
    <r>
      <rPr>
        <sz val="11"/>
        <color indexed="8"/>
        <rFont val="Calibri"/>
        <family val="2"/>
      </rPr>
      <t xml:space="preserve"> until says 'Ah'</t>
    </r>
  </si>
  <si>
    <r>
      <t xml:space="preserve">press </t>
    </r>
    <r>
      <rPr>
        <i/>
        <sz val="11"/>
        <color indexed="8"/>
        <rFont val="Calibri"/>
        <family val="2"/>
      </rPr>
      <t>SET</t>
    </r>
    <r>
      <rPr>
        <sz val="11"/>
        <color indexed="8"/>
        <rFont val="Calibri"/>
        <family val="2"/>
      </rPr>
      <t xml:space="preserve"> until says 'ALL'; release right away</t>
    </r>
  </si>
  <si>
    <t>Assumptions and conversion factors</t>
  </si>
  <si>
    <t>Voltage</t>
  </si>
  <si>
    <t>Volts</t>
  </si>
  <si>
    <t>Burn rate</t>
  </si>
  <si>
    <t>gal/hr</t>
  </si>
  <si>
    <t>Daily energy use</t>
  </si>
  <si>
    <t>Total energy use</t>
  </si>
  <si>
    <t>Engine run time</t>
  </si>
  <si>
    <t>Port</t>
  </si>
  <si>
    <t>Starboard</t>
  </si>
  <si>
    <t>Charge</t>
  </si>
  <si>
    <t>Cumulative</t>
  </si>
  <si>
    <t>Usage since last reading</t>
  </si>
  <si>
    <t>Total usage</t>
  </si>
  <si>
    <t>Trip</t>
  </si>
  <si>
    <t>Lifetime</t>
  </si>
  <si>
    <t>(hours)</t>
  </si>
  <si>
    <t>(kWhr)</t>
  </si>
  <si>
    <t>(Ah)</t>
  </si>
  <si>
    <t>(gal)</t>
  </si>
  <si>
    <t>(Ahc)</t>
  </si>
  <si>
    <t>.</t>
  </si>
  <si>
    <t>Propane:</t>
  </si>
  <si>
    <t>Lamp oil:</t>
  </si>
  <si>
    <t>Date:</t>
  </si>
  <si>
    <t>Time:</t>
  </si>
  <si>
    <t>Level:</t>
  </si>
  <si>
    <t>RECYCLE &amp; WASTE:</t>
  </si>
  <si>
    <t>Recycle:</t>
  </si>
  <si>
    <t>Waste:</t>
  </si>
  <si>
    <t>Compost</t>
  </si>
  <si>
    <t>Mass (kg)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</si>
  <si>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</si>
  <si>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</si>
  <si>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</si>
  <si>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</si>
  <si>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</si>
  <si>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</si>
  <si>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</si>
  <si>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</si>
  <si>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</si>
  <si>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</si>
  <si>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</si>
  <si>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</si>
  <si>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</si>
  <si>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</si>
  <si>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</si>
  <si>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FRESHWATER TANK CALIBRATION</t>
  </si>
  <si>
    <t>Filled at Roche Harbor, time taken to fill 5 gallon = 35 seconds</t>
  </si>
  <si>
    <t xml:space="preserve">Notes: Non-linear at top of tank! Tank “empty” with 3cm remaining at bottom of tank. </t>
  </si>
  <si>
    <t>Note:  Height of tank in dip corner is 25 inches = 63.5cm, BUT level measured right after fill can be 79+cm...</t>
  </si>
  <si>
    <t># of Gallons</t>
  </si>
  <si>
    <t>Cm (on stick)</t>
  </si>
  <si>
    <t>Volume (L)</t>
  </si>
  <si>
    <t xml:space="preserve"> </t>
  </si>
  <si>
    <t>Slope</t>
  </si>
  <si>
    <t>~-65</t>
  </si>
  <si>
    <t>Total Fresh volume: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</si>
</sst>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00"/>
    <numFmt numFmtId="166" formatCode="0.0"/>
    <numFmt numFmtId="167" formatCode="0.000000"/>
    <numFmt numFmtId="168" formatCode="0"/>
    <numFmt numFmtId="169" formatCode="HH:MM"/>
    <numFmt numFmtId="170" formatCode="MM/DD/YY"/>
    <numFmt numFmtId="171" formatCode="00"/>
    <numFmt numFmtId="172" formatCode="0.00"/>
    <numFmt numFmtId="173" formatCode="M/D/YYYY"/>
    <numFmt numFmtId="174" formatCode="HH:MM\ AM/PM"/>
    <numFmt numFmtId="175" formatCode="H:MM\ AM/PM"/>
    <numFmt numFmtId="176" formatCode="HH:MM:SS\ AM/PM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5.7"/>
      <color indexed="8"/>
      <name val="Arial"/>
      <family val="2"/>
    </font>
    <font>
      <sz val="8.4"/>
      <color indexed="8"/>
      <name val="Arial"/>
      <family val="2"/>
    </font>
    <font>
      <sz val="7.2"/>
      <color indexed="8"/>
      <name val="Arial"/>
      <family val="2"/>
    </font>
    <font>
      <i/>
      <sz val="11"/>
      <color indexed="8"/>
      <name val="Calibri"/>
      <family val="2"/>
    </font>
    <font>
      <sz val="13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16" fillId="0" borderId="0" xfId="0" applyFont="1" applyAlignment="1">
      <alignment/>
    </xf>
    <xf numFmtId="164" fontId="0" fillId="0" borderId="0" xfId="0" applyAlignment="1">
      <alignment wrapText="1"/>
    </xf>
    <xf numFmtId="164" fontId="16" fillId="24" borderId="0" xfId="0" applyFont="1" applyFill="1" applyAlignment="1">
      <alignment/>
    </xf>
    <xf numFmtId="164" fontId="0" fillId="24" borderId="0" xfId="0" applyFill="1" applyAlignment="1">
      <alignment/>
    </xf>
    <xf numFmtId="164" fontId="16" fillId="0" borderId="0" xfId="0" applyFont="1" applyAlignment="1">
      <alignment wrapText="1"/>
    </xf>
    <xf numFmtId="164" fontId="18" fillId="0" borderId="10" xfId="0" applyFont="1" applyBorder="1" applyAlignment="1">
      <alignment horizontal="left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18" fillId="0" borderId="10" xfId="0" applyFont="1" applyBorder="1" applyAlignment="1">
      <alignment wrapText="1"/>
    </xf>
    <xf numFmtId="164" fontId="0" fillId="0" borderId="11" xfId="0" applyFont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3" xfId="0" applyBorder="1" applyAlignment="1">
      <alignment/>
    </xf>
    <xf numFmtId="164" fontId="0" fillId="0" borderId="13" xfId="0" applyFont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0" fillId="0" borderId="14" xfId="0" applyFont="1" applyBorder="1" applyAlignment="1">
      <alignment horizontal="center" wrapText="1"/>
    </xf>
    <xf numFmtId="164" fontId="0" fillId="0" borderId="0" xfId="0" applyBorder="1" applyAlignment="1">
      <alignment horizontal="right"/>
    </xf>
    <xf numFmtId="164" fontId="0" fillId="0" borderId="15" xfId="0" applyBorder="1" applyAlignment="1">
      <alignment/>
    </xf>
    <xf numFmtId="165" fontId="0" fillId="25" borderId="16" xfId="0" applyNumberFormat="1" applyFill="1" applyBorder="1" applyAlignment="1">
      <alignment horizontal="center"/>
    </xf>
    <xf numFmtId="164" fontId="0" fillId="25" borderId="16" xfId="0" applyFont="1" applyFill="1" applyBorder="1" applyAlignment="1">
      <alignment horizontal="center"/>
    </xf>
    <xf numFmtId="166" fontId="0" fillId="25" borderId="1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4" fontId="0" fillId="25" borderId="16" xfId="0" applyFill="1" applyBorder="1" applyAlignment="1">
      <alignment/>
    </xf>
    <xf numFmtId="167" fontId="0" fillId="0" borderId="17" xfId="0" applyNumberFormat="1" applyFill="1" applyBorder="1" applyAlignment="1">
      <alignment/>
    </xf>
    <xf numFmtId="164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164" fontId="0" fillId="0" borderId="11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ill="1" applyAlignment="1">
      <alignment/>
    </xf>
    <xf numFmtId="164" fontId="16" fillId="25" borderId="0" xfId="0" applyFont="1" applyFill="1" applyAlignment="1">
      <alignment horizontal="center"/>
    </xf>
    <xf numFmtId="164" fontId="19" fillId="25" borderId="0" xfId="0" applyFont="1" applyFill="1" applyAlignment="1">
      <alignment horizontal="center"/>
    </xf>
    <xf numFmtId="164" fontId="16" fillId="0" borderId="0" xfId="0" applyFont="1" applyAlignment="1">
      <alignment horizontal="center" textRotation="90" wrapText="1"/>
    </xf>
    <xf numFmtId="164" fontId="19" fillId="25" borderId="0" xfId="0" applyFont="1" applyFill="1" applyAlignment="1">
      <alignment horizontal="center" textRotation="90" wrapText="1"/>
    </xf>
    <xf numFmtId="164" fontId="16" fillId="0" borderId="0" xfId="0" applyFont="1" applyAlignment="1">
      <alignment horizontal="center"/>
    </xf>
    <xf numFmtId="169" fontId="16" fillId="25" borderId="0" xfId="0" applyNumberFormat="1" applyFont="1" applyFill="1" applyAlignment="1">
      <alignment horizontal="center"/>
    </xf>
    <xf numFmtId="164" fontId="16" fillId="0" borderId="0" xfId="0" applyFont="1" applyAlignment="1">
      <alignment horizontal="center" wrapText="1"/>
    </xf>
    <xf numFmtId="170" fontId="0" fillId="25" borderId="0" xfId="0" applyNumberFormat="1" applyFill="1" applyAlignment="1">
      <alignment/>
    </xf>
    <xf numFmtId="171" fontId="0" fillId="25" borderId="0" xfId="0" applyNumberFormat="1" applyFill="1" applyAlignment="1">
      <alignment/>
    </xf>
    <xf numFmtId="164" fontId="20" fillId="25" borderId="0" xfId="0" applyFont="1" applyFill="1" applyAlignment="1">
      <alignment/>
    </xf>
    <xf numFmtId="166" fontId="0" fillId="0" borderId="0" xfId="0" applyNumberFormat="1" applyAlignment="1">
      <alignment/>
    </xf>
    <xf numFmtId="172" fontId="20" fillId="25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25" borderId="0" xfId="0" applyFill="1" applyAlignment="1">
      <alignment/>
    </xf>
    <xf numFmtId="164" fontId="0" fillId="25" borderId="16" xfId="0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4" fontId="0" fillId="0" borderId="19" xfId="0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16" fillId="0" borderId="0" xfId="0" applyFont="1" applyFill="1" applyAlignment="1">
      <alignment/>
    </xf>
    <xf numFmtId="164" fontId="19" fillId="0" borderId="0" xfId="0" applyFont="1" applyAlignment="1">
      <alignment horizontal="center" wrapText="1"/>
    </xf>
    <xf numFmtId="164" fontId="19" fillId="25" borderId="0" xfId="0" applyFont="1" applyFill="1" applyAlignment="1">
      <alignment horizontal="center" wrapText="1"/>
    </xf>
    <xf numFmtId="173" fontId="0" fillId="25" borderId="0" xfId="0" applyNumberFormat="1" applyFill="1" applyAlignment="1">
      <alignment/>
    </xf>
    <xf numFmtId="164" fontId="0" fillId="0" borderId="0" xfId="0" applyAlignment="1">
      <alignment horizontal="left"/>
    </xf>
    <xf numFmtId="164" fontId="16" fillId="0" borderId="0" xfId="0" applyFont="1" applyAlignment="1">
      <alignment horizontal="left"/>
    </xf>
    <xf numFmtId="164" fontId="16" fillId="0" borderId="0" xfId="0" applyFont="1" applyAlignment="1">
      <alignment horizontal="right"/>
    </xf>
    <xf numFmtId="164" fontId="0" fillId="25" borderId="0" xfId="0" applyFill="1" applyAlignment="1">
      <alignment horizontal="left"/>
    </xf>
    <xf numFmtId="164" fontId="16" fillId="0" borderId="0" xfId="0" applyFont="1" applyBorder="1" applyAlignment="1">
      <alignment horizontal="left"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wrapText="1"/>
    </xf>
    <xf numFmtId="164" fontId="16" fillId="0" borderId="0" xfId="0" applyFont="1" applyBorder="1" applyAlignment="1">
      <alignment horizontal="center"/>
    </xf>
    <xf numFmtId="173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164" fontId="0" fillId="0" borderId="0" xfId="0" applyFont="1" applyAlignment="1">
      <alignment horizontal="left"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64" fontId="24" fillId="0" borderId="0" xfId="0" applyFont="1" applyAlignment="1">
      <alignment/>
    </xf>
    <xf numFmtId="164" fontId="0" fillId="25" borderId="0" xfId="0" applyNumberFormat="1" applyFill="1" applyAlignment="1">
      <alignment/>
    </xf>
    <xf numFmtId="164" fontId="0" fillId="0" borderId="0" xfId="0" applyFont="1" applyAlignment="1">
      <alignment horizontal="right"/>
    </xf>
    <xf numFmtId="164" fontId="0" fillId="0" borderId="0" xfId="0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0" b="0" i="0" u="none" baseline="0">
                <a:solidFill>
                  <a:srgbClr val="000000"/>
                </a:solidFill>
              </a:rPr>
              <a:t>Daily Per Person Water Use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Water!$M$7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(Water!$L$11,Water!$L$12,Water!$L$12,Water!$L$12,Water!$L$12,Water!$L$12,Water!$L$12,Water!$L$12,Water!$L$12,Water!$L$12)</c:f>
              <c:numCache/>
            </c:numRef>
          </c:xVal>
          <c:yVal>
            <c:numRef>
              <c:f>(Water!$M$11,Water!$M$12,Water!$M$12,Water!$M$12,Water!$M$12,Water!$M$12,Water!$M$12,Water!$M$12,Water!$M$12,Water!$M$12)</c:f>
              <c:numCache/>
            </c:numRef>
          </c:yVal>
          <c:smooth val="0"/>
        </c:ser>
        <c:axId val="17023887"/>
        <c:axId val="37744252"/>
      </c:scatterChart>
      <c:valAx>
        <c:axId val="170238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</a:defRPr>
            </a:pPr>
          </a:p>
        </c:txPr>
        <c:crossAx val="37744252"/>
        <c:crosses val="autoZero"/>
        <c:crossBetween val="midCat"/>
        <c:dispUnits/>
      </c:valAx>
      <c:valAx>
        <c:axId val="37744252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</a:defRPr>
            </a:pPr>
          </a:p>
        </c:txPr>
        <c:crossAx val="1702388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7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Calibrations!$C$25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solidFill>
                  <a:srgbClr val="993366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Calibrations!$B$26:$B$44</c:f>
              <c:numCache/>
            </c:numRef>
          </c:xVal>
          <c:yVal>
            <c:numRef>
              <c:f>Calibrations!$C$26:$C$44</c:f>
              <c:numCache/>
            </c:numRef>
          </c:yVal>
          <c:smooth val="0"/>
        </c:ser>
        <c:axId val="54144813"/>
        <c:axId val="38906354"/>
      </c:scatterChart>
      <c:valAx>
        <c:axId val="54144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06354"/>
        <c:crosses val="autoZero"/>
        <c:crossBetween val="midCat"/>
        <c:dispUnits/>
      </c:valAx>
      <c:valAx>
        <c:axId val="38906354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44813"/>
        <c:crosses val="autoZero"/>
        <c:crossBetween val="midCat"/>
        <c:dispUnits/>
        <c:majorUnit val="50"/>
        <c:minorUnit val="5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solidFill>
                  <a:srgbClr val="993366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18705755"/>
        <c:axId val="46485304"/>
      </c:scatterChart>
      <c:valAx>
        <c:axId val="18705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Sewage level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85304"/>
        <c:crosses val="autoZero"/>
        <c:crossBetween val="midCat"/>
        <c:dispUnits/>
      </c:valAx>
      <c:valAx>
        <c:axId val="46485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05755"/>
        <c:crosses val="autoZero"/>
        <c:crossBetween val="midCat"/>
        <c:dispUnits/>
        <c:majorUnit val="10"/>
        <c:minorUnit val="2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Water use time series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solidFill>
                  <a:srgbClr val="993366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strRef>
              <c:f>Water!$A$11</c:f>
              <c:strCache/>
            </c:strRef>
          </c:xVal>
          <c:yVal>
            <c:numRef>
              <c:f>Water!$M$11</c:f>
              <c:numCache/>
            </c:numRef>
          </c:yVal>
          <c:smooth val="0"/>
        </c:ser>
        <c:axId val="58936729"/>
        <c:axId val="43566030"/>
      </c:scatterChart>
      <c:valAx>
        <c:axId val="58936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M/DD/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66030"/>
        <c:crosses val="autoZero"/>
        <c:crossBetween val="midCat"/>
        <c:dispUnits/>
      </c:valAx>
      <c:valAx>
        <c:axId val="43566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usage (l/person/day)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936729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18</xdr:row>
      <xdr:rowOff>142875</xdr:rowOff>
    </xdr:from>
    <xdr:to>
      <xdr:col>8</xdr:col>
      <xdr:colOff>123825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90525" y="4400550"/>
        <a:ext cx="44291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23</xdr:row>
      <xdr:rowOff>171450</xdr:rowOff>
    </xdr:from>
    <xdr:to>
      <xdr:col>11</xdr:col>
      <xdr:colOff>247650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695700" y="4133850"/>
        <a:ext cx="39624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0</xdr:row>
      <xdr:rowOff>133350</xdr:rowOff>
    </xdr:from>
    <xdr:to>
      <xdr:col>13</xdr:col>
      <xdr:colOff>152400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6162675" y="133350"/>
        <a:ext cx="25622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571500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723900" y="190500"/>
        <a:ext cx="34671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SheetLayoutView="100" workbookViewId="0" topLeftCell="A2">
      <selection activeCell="I15" sqref="I15"/>
    </sheetView>
  </sheetViews>
  <sheetFormatPr defaultColWidth="12.57421875" defaultRowHeight="15"/>
  <cols>
    <col min="1" max="1" width="13.00390625" style="0" customWidth="1"/>
    <col min="2" max="2" width="8.00390625" style="0" customWidth="1"/>
    <col min="3" max="3" width="9.140625" style="0" customWidth="1"/>
    <col min="4" max="4" width="7.28125" style="0" customWidth="1"/>
    <col min="5" max="5" width="7.57421875" style="0" customWidth="1"/>
    <col min="6" max="6" width="9.28125" style="0" customWidth="1"/>
    <col min="7" max="7" width="7.57421875" style="0" customWidth="1"/>
    <col min="8" max="8" width="8.57421875" style="0" customWidth="1"/>
    <col min="9" max="9" width="9.7109375" style="0" customWidth="1"/>
    <col min="10" max="10" width="6.7109375" style="0" customWidth="1"/>
    <col min="11" max="11" width="7.28125" style="0" customWidth="1"/>
    <col min="12" max="12" width="7.8515625" style="0" customWidth="1"/>
    <col min="13" max="14" width="9.28125" style="0" customWidth="1"/>
    <col min="15" max="15" width="21.8515625" style="0" customWidth="1"/>
    <col min="16" max="16384" width="11.8515625" style="0" customWidth="1"/>
  </cols>
  <sheetData>
    <row r="1" spans="1:16" ht="13.5">
      <c r="A1" s="1" t="s">
        <v>0</v>
      </c>
      <c r="B1" s="1"/>
      <c r="C1" s="1"/>
      <c r="D1" s="2"/>
      <c r="L1" s="3" t="s">
        <v>1</v>
      </c>
      <c r="M1" s="4"/>
      <c r="N1" s="4"/>
      <c r="O1" s="4"/>
      <c r="P1" s="4"/>
    </row>
    <row r="2" spans="4:16" ht="13.5">
      <c r="D2" s="5"/>
      <c r="F2" s="6" t="s">
        <v>2</v>
      </c>
      <c r="G2" s="7"/>
      <c r="H2" s="7"/>
      <c r="I2" s="8"/>
      <c r="L2" s="4" t="s">
        <v>3</v>
      </c>
      <c r="M2" s="4"/>
      <c r="N2" s="4"/>
      <c r="O2" s="4"/>
      <c r="P2" s="4"/>
    </row>
    <row r="3" spans="1:16" ht="26.25">
      <c r="A3" s="9" t="s">
        <v>4</v>
      </c>
      <c r="B3" s="10" t="s">
        <v>5</v>
      </c>
      <c r="C3" s="10" t="s">
        <v>6</v>
      </c>
      <c r="D3" s="11" t="s">
        <v>7</v>
      </c>
      <c r="E3" s="12"/>
      <c r="F3" s="13" t="s">
        <v>8</v>
      </c>
      <c r="G3" s="14" t="s">
        <v>9</v>
      </c>
      <c r="H3" s="15" t="s">
        <v>10</v>
      </c>
      <c r="I3" s="16" t="s">
        <v>11</v>
      </c>
      <c r="K3" s="17"/>
      <c r="L3" s="4" t="s">
        <v>12</v>
      </c>
      <c r="M3" s="4"/>
      <c r="N3" s="4"/>
      <c r="O3" s="4"/>
      <c r="P3" s="4"/>
    </row>
    <row r="4" spans="1:16" ht="13.5">
      <c r="A4" s="18"/>
      <c r="B4" s="19">
        <v>3.785</v>
      </c>
      <c r="C4" s="20">
        <v>10.53</v>
      </c>
      <c r="D4">
        <v>-65</v>
      </c>
      <c r="E4" s="12"/>
      <c r="F4" s="21">
        <v>234.3</v>
      </c>
      <c r="G4" s="22">
        <f>AVERAGE(M9:M100)</f>
        <v>16.547142857142855</v>
      </c>
      <c r="H4" s="23">
        <v>6</v>
      </c>
      <c r="I4" s="24">
        <f>F4/(G4*H4)</f>
        <v>2.359924026590694</v>
      </c>
      <c r="J4" s="25"/>
      <c r="K4" s="25"/>
      <c r="L4" s="4" t="s">
        <v>13</v>
      </c>
      <c r="M4" s="4"/>
      <c r="N4" s="4"/>
      <c r="O4" s="4"/>
      <c r="P4" s="4"/>
    </row>
    <row r="5" spans="2:16" ht="13.5">
      <c r="B5" s="26"/>
      <c r="C5" s="26"/>
      <c r="D5" s="27"/>
      <c r="E5" s="28"/>
      <c r="F5" s="29"/>
      <c r="G5" s="30"/>
      <c r="H5" s="25"/>
      <c r="I5" s="25"/>
      <c r="J5" s="25"/>
      <c r="K5" s="25"/>
      <c r="L5" s="4" t="s">
        <v>14</v>
      </c>
      <c r="M5" s="4"/>
      <c r="N5" s="4"/>
      <c r="O5" s="4"/>
      <c r="P5" s="4"/>
    </row>
    <row r="6" spans="1:6" ht="13.5">
      <c r="A6" t="s">
        <v>15</v>
      </c>
      <c r="B6" s="26">
        <f>Calibrations!B47</f>
        <v>630.9594999999999</v>
      </c>
      <c r="C6" s="26"/>
      <c r="D6" s="25" t="s">
        <v>16</v>
      </c>
      <c r="E6" s="31"/>
      <c r="F6" s="31"/>
    </row>
    <row r="7" spans="1:15" s="36" customFormat="1" ht="63.75" customHeight="1">
      <c r="A7" s="32" t="s">
        <v>17</v>
      </c>
      <c r="B7" s="32" t="s">
        <v>18</v>
      </c>
      <c r="C7" s="32" t="s">
        <v>18</v>
      </c>
      <c r="D7" s="33" t="s">
        <v>19</v>
      </c>
      <c r="E7" s="34" t="s">
        <v>20</v>
      </c>
      <c r="F7" s="34" t="s">
        <v>21</v>
      </c>
      <c r="G7" s="34" t="s">
        <v>22</v>
      </c>
      <c r="H7" s="34" t="s">
        <v>22</v>
      </c>
      <c r="I7" s="35" t="s">
        <v>23</v>
      </c>
      <c r="J7" s="34" t="s">
        <v>24</v>
      </c>
      <c r="K7" s="34" t="s">
        <v>24</v>
      </c>
      <c r="L7" s="35" t="s">
        <v>25</v>
      </c>
      <c r="M7" s="34" t="s">
        <v>26</v>
      </c>
      <c r="N7" s="34" t="s">
        <v>26</v>
      </c>
      <c r="O7" s="36" t="s">
        <v>27</v>
      </c>
    </row>
    <row r="8" spans="1:14" s="36" customFormat="1" ht="33.75">
      <c r="A8" s="32"/>
      <c r="B8" s="37" t="s">
        <v>28</v>
      </c>
      <c r="C8" s="37" t="s">
        <v>29</v>
      </c>
      <c r="D8" s="33" t="s">
        <v>30</v>
      </c>
      <c r="E8" s="36" t="s">
        <v>31</v>
      </c>
      <c r="F8" s="36" t="s">
        <v>32</v>
      </c>
      <c r="G8" s="36" t="s">
        <v>31</v>
      </c>
      <c r="H8" s="36" t="s">
        <v>32</v>
      </c>
      <c r="I8" s="33" t="s">
        <v>33</v>
      </c>
      <c r="J8" s="36" t="s">
        <v>34</v>
      </c>
      <c r="K8" s="36" t="s">
        <v>35</v>
      </c>
      <c r="L8" s="33"/>
      <c r="M8" s="38" t="s">
        <v>36</v>
      </c>
      <c r="N8" s="38" t="s">
        <v>37</v>
      </c>
    </row>
    <row r="9" spans="1:12" s="36" customFormat="1" ht="13.5">
      <c r="A9" s="32" t="s">
        <v>38</v>
      </c>
      <c r="B9" s="37"/>
      <c r="C9" s="37"/>
      <c r="D9" s="33"/>
      <c r="I9" s="33"/>
      <c r="L9" s="33"/>
    </row>
    <row r="10" spans="1:14" ht="13.5">
      <c r="A10" s="39">
        <v>40286</v>
      </c>
      <c r="B10" s="40">
        <v>13</v>
      </c>
      <c r="C10" s="40">
        <v>0</v>
      </c>
      <c r="D10" s="41">
        <v>63</v>
      </c>
      <c r="E10" s="42">
        <f>D10*$C$4+$D$4</f>
        <v>598.39</v>
      </c>
      <c r="F10" s="42">
        <f>E10/$B$4</f>
        <v>158.09511228533685</v>
      </c>
      <c r="G10" s="42"/>
      <c r="H10" s="42"/>
      <c r="I10" s="43"/>
      <c r="J10" s="42"/>
      <c r="K10" s="42"/>
      <c r="L10" s="41"/>
      <c r="M10" s="44"/>
      <c r="N10" s="44"/>
    </row>
    <row r="11" spans="1:14" ht="13.5">
      <c r="A11" s="39">
        <v>40287</v>
      </c>
      <c r="B11" s="40"/>
      <c r="C11" s="40"/>
      <c r="D11" s="41">
        <v>54</v>
      </c>
      <c r="E11" s="42">
        <f>D11*$C$4+$D$4</f>
        <v>503.62</v>
      </c>
      <c r="F11" s="42">
        <f>E11/$B$4</f>
        <v>133.0568031704095</v>
      </c>
      <c r="G11" s="42">
        <f>E10-E11</f>
        <v>94.76999999999998</v>
      </c>
      <c r="H11" s="42">
        <f>G11/$B$4</f>
        <v>25.03830911492734</v>
      </c>
      <c r="I11" s="43">
        <v>18</v>
      </c>
      <c r="J11" s="42">
        <f>(G11/I11)*24</f>
        <v>126.35999999999997</v>
      </c>
      <c r="K11" s="42">
        <f>J11/$B$4</f>
        <v>33.384412153236454</v>
      </c>
      <c r="L11" s="41">
        <v>7</v>
      </c>
      <c r="M11" s="42">
        <f>J11/L11</f>
        <v>18.051428571428566</v>
      </c>
      <c r="N11" s="42">
        <f>M11/$B$4</f>
        <v>4.769201736176636</v>
      </c>
    </row>
    <row r="12" spans="1:14" ht="13.5">
      <c r="A12" s="39"/>
      <c r="B12" s="40"/>
      <c r="C12" s="40"/>
      <c r="D12" s="41">
        <v>44</v>
      </c>
      <c r="E12" s="42">
        <f>D12*$C$4+$D$4</f>
        <v>398.32</v>
      </c>
      <c r="F12" s="42">
        <f>E12/$B$4</f>
        <v>105.23645970937912</v>
      </c>
      <c r="G12" s="42">
        <f>E11-E12</f>
        <v>105.30000000000001</v>
      </c>
      <c r="H12" s="42">
        <f>G12/$B$4</f>
        <v>27.820343461030387</v>
      </c>
      <c r="I12" s="43">
        <v>24</v>
      </c>
      <c r="J12" s="42">
        <f>(G12/I12)*24</f>
        <v>105.30000000000001</v>
      </c>
      <c r="K12" s="42">
        <f>J12/$B$4</f>
        <v>27.820343461030387</v>
      </c>
      <c r="L12" s="41">
        <v>7</v>
      </c>
      <c r="M12" s="42">
        <f>J12/L12</f>
        <v>15.042857142857144</v>
      </c>
      <c r="N12" s="42">
        <f>M12/$B$4</f>
        <v>3.9743347801471978</v>
      </c>
    </row>
    <row r="37" ht="22.5" customHeight="1"/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SheetLayoutView="100" workbookViewId="0" topLeftCell="A1">
      <selection activeCell="D12" sqref="D12"/>
    </sheetView>
  </sheetViews>
  <sheetFormatPr defaultColWidth="12.57421875" defaultRowHeight="15"/>
  <cols>
    <col min="1" max="1" width="14.7109375" style="45" customWidth="1"/>
    <col min="2" max="3" width="5.8515625" style="45" customWidth="1"/>
    <col min="4" max="4" width="12.7109375" style="45" customWidth="1"/>
    <col min="5" max="5" width="8.57421875" style="0" customWidth="1"/>
    <col min="6" max="6" width="11.421875" style="0" customWidth="1"/>
    <col min="7" max="7" width="8.28125" style="0" customWidth="1"/>
    <col min="8" max="8" width="9.28125" style="0" customWidth="1"/>
    <col min="9" max="9" width="7.8515625" style="45" customWidth="1"/>
    <col min="10" max="11" width="7.8515625" style="0" customWidth="1"/>
    <col min="12" max="12" width="9.57421875" style="45" customWidth="1"/>
    <col min="13" max="14" width="9.28125" style="0" customWidth="1"/>
    <col min="15" max="15" width="21.8515625" style="0" customWidth="1"/>
    <col min="16" max="16384" width="11.8515625" style="0" customWidth="1"/>
  </cols>
  <sheetData>
    <row r="1" spans="1:14" ht="13.5">
      <c r="A1" s="1" t="s">
        <v>39</v>
      </c>
      <c r="B1" s="1"/>
      <c r="C1" s="1"/>
      <c r="D1" s="2"/>
      <c r="H1" s="3" t="s">
        <v>1</v>
      </c>
      <c r="I1" s="4"/>
      <c r="J1" s="4"/>
      <c r="K1" s="4"/>
      <c r="L1" s="4"/>
      <c r="M1" s="4"/>
      <c r="N1" s="4"/>
    </row>
    <row r="2" spans="1:14" ht="13.5">
      <c r="A2"/>
      <c r="B2"/>
      <c r="C2"/>
      <c r="D2" s="5"/>
      <c r="H2" s="4" t="s">
        <v>3</v>
      </c>
      <c r="I2" s="4"/>
      <c r="J2" s="4"/>
      <c r="K2" s="4"/>
      <c r="L2" s="4"/>
      <c r="M2" s="4"/>
      <c r="N2" s="4"/>
    </row>
    <row r="3" spans="1:14" ht="26.25">
      <c r="A3"/>
      <c r="B3"/>
      <c r="C3"/>
      <c r="D3" s="9" t="s">
        <v>4</v>
      </c>
      <c r="E3" s="10" t="s">
        <v>5</v>
      </c>
      <c r="F3" s="10" t="s">
        <v>6</v>
      </c>
      <c r="G3" s="12"/>
      <c r="H3" s="4" t="s">
        <v>12</v>
      </c>
      <c r="I3" s="4"/>
      <c r="J3" s="4"/>
      <c r="K3" s="4"/>
      <c r="L3" s="4"/>
      <c r="M3" s="4"/>
      <c r="N3" s="4"/>
    </row>
    <row r="4" spans="1:14" ht="13.5">
      <c r="A4"/>
      <c r="B4"/>
      <c r="C4"/>
      <c r="D4" s="18"/>
      <c r="E4" s="46">
        <v>3.78</v>
      </c>
      <c r="F4" s="20">
        <f>Calibrations!G16</f>
        <v>3.9187499999999997</v>
      </c>
      <c r="G4" s="12"/>
      <c r="H4" s="4" t="s">
        <v>13</v>
      </c>
      <c r="I4" s="4"/>
      <c r="J4" s="4"/>
      <c r="K4" s="4"/>
      <c r="L4" s="4"/>
      <c r="M4" s="4"/>
      <c r="N4" s="4"/>
    </row>
    <row r="5" spans="1:14" ht="13.5">
      <c r="A5"/>
      <c r="B5"/>
      <c r="C5"/>
      <c r="D5" s="47" t="s">
        <v>40</v>
      </c>
      <c r="E5" s="48">
        <v>0</v>
      </c>
      <c r="F5" s="49" t="s">
        <v>41</v>
      </c>
      <c r="G5" s="12"/>
      <c r="H5" s="4" t="s">
        <v>14</v>
      </c>
      <c r="I5" s="4"/>
      <c r="J5" s="4"/>
      <c r="K5" s="4"/>
      <c r="L5" s="4"/>
      <c r="M5" s="4"/>
      <c r="N5" s="4"/>
    </row>
    <row r="6" spans="1:12" ht="13.5">
      <c r="A6"/>
      <c r="B6"/>
      <c r="C6"/>
      <c r="D6" s="50"/>
      <c r="E6" s="31"/>
      <c r="F6" s="31"/>
      <c r="I6"/>
      <c r="L6"/>
    </row>
    <row r="7" spans="1:15" s="36" customFormat="1" ht="66.75">
      <c r="A7" s="36" t="s">
        <v>17</v>
      </c>
      <c r="B7" s="36" t="s">
        <v>18</v>
      </c>
      <c r="C7" s="36" t="s">
        <v>18</v>
      </c>
      <c r="D7" s="33" t="s">
        <v>19</v>
      </c>
      <c r="E7" s="38" t="s">
        <v>20</v>
      </c>
      <c r="F7" s="38" t="s">
        <v>21</v>
      </c>
      <c r="G7" s="38" t="s">
        <v>22</v>
      </c>
      <c r="H7" s="38" t="s">
        <v>22</v>
      </c>
      <c r="I7" s="51" t="s">
        <v>23</v>
      </c>
      <c r="J7" s="38" t="s">
        <v>42</v>
      </c>
      <c r="K7" s="38" t="s">
        <v>42</v>
      </c>
      <c r="L7" s="52" t="s">
        <v>25</v>
      </c>
      <c r="M7" s="38" t="s">
        <v>26</v>
      </c>
      <c r="N7" s="38" t="s">
        <v>26</v>
      </c>
      <c r="O7" s="36" t="s">
        <v>27</v>
      </c>
    </row>
    <row r="8" spans="1:14" s="36" customFormat="1" ht="33.75">
      <c r="A8" s="32"/>
      <c r="B8" s="37" t="s">
        <v>28</v>
      </c>
      <c r="C8" s="37" t="s">
        <v>29</v>
      </c>
      <c r="D8" s="33" t="s">
        <v>30</v>
      </c>
      <c r="E8" s="36" t="s">
        <v>31</v>
      </c>
      <c r="F8" s="36" t="s">
        <v>32</v>
      </c>
      <c r="G8" s="36" t="s">
        <v>31</v>
      </c>
      <c r="H8" s="36" t="s">
        <v>32</v>
      </c>
      <c r="I8" s="33" t="s">
        <v>33</v>
      </c>
      <c r="J8" s="36" t="s">
        <v>34</v>
      </c>
      <c r="K8" s="36" t="s">
        <v>35</v>
      </c>
      <c r="L8" s="33"/>
      <c r="M8" s="38" t="s">
        <v>36</v>
      </c>
      <c r="N8" s="38" t="s">
        <v>37</v>
      </c>
    </row>
    <row r="9" spans="1:12" s="36" customFormat="1" ht="13.5">
      <c r="A9" s="32" t="s">
        <v>38</v>
      </c>
      <c r="B9" s="37"/>
      <c r="C9" s="37"/>
      <c r="D9" s="33"/>
      <c r="I9" s="33"/>
      <c r="L9" s="33"/>
    </row>
    <row r="10" spans="1:14" ht="13.5">
      <c r="A10" s="53">
        <v>40286</v>
      </c>
      <c r="B10" s="40">
        <v>13</v>
      </c>
      <c r="C10" s="40">
        <v>0</v>
      </c>
      <c r="D10" s="41">
        <v>20</v>
      </c>
      <c r="E10" s="42">
        <f>D10*$F$4+$E$5</f>
        <v>78.375</v>
      </c>
      <c r="F10" s="42">
        <f>E10/$E$4</f>
        <v>20.734126984126984</v>
      </c>
      <c r="G10" s="42"/>
      <c r="H10" s="42"/>
      <c r="I10" s="43"/>
      <c r="J10" s="42"/>
      <c r="K10" s="42"/>
      <c r="L10" s="41"/>
      <c r="M10" s="44"/>
      <c r="N10" s="44"/>
    </row>
    <row r="11" spans="1:14" ht="13.5">
      <c r="A11" s="53"/>
      <c r="B11" s="40"/>
      <c r="C11" s="40"/>
      <c r="D11" s="41">
        <v>22</v>
      </c>
      <c r="E11" s="42">
        <f>D11*$F$4+$E$5</f>
        <v>86.21249999999999</v>
      </c>
      <c r="F11" s="42">
        <f>E11/$E$4</f>
        <v>22.80753968253968</v>
      </c>
      <c r="G11" s="42">
        <f>E11-E10</f>
        <v>7.8374999999999915</v>
      </c>
      <c r="H11" s="42">
        <f>G11/$E$4</f>
        <v>2.0734126984126964</v>
      </c>
      <c r="I11" s="43">
        <v>24</v>
      </c>
      <c r="J11" s="42">
        <f>(G11/I11)*24</f>
        <v>7.8374999999999915</v>
      </c>
      <c r="K11" s="42">
        <f>J11/$E$4</f>
        <v>2.0734126984126964</v>
      </c>
      <c r="L11" s="41">
        <v>8</v>
      </c>
      <c r="M11" s="42">
        <f>J11/L11</f>
        <v>0.9796874999999989</v>
      </c>
      <c r="N11" s="42">
        <f>M11/$E$4</f>
        <v>0.25917658730158705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18"/>
  <sheetViews>
    <sheetView view="pageBreakPreview" zoomScaleSheetLayoutView="100" workbookViewId="0" topLeftCell="A1">
      <pane ySplit="10" topLeftCell="A11" activePane="bottomLeft" state="frozen"/>
      <selection pane="topLeft" activeCell="A1" sqref="A1"/>
      <selection pane="bottomLeft" activeCell="J10" sqref="J10"/>
    </sheetView>
  </sheetViews>
  <sheetFormatPr defaultColWidth="9.140625" defaultRowHeight="15"/>
  <cols>
    <col min="1" max="1" width="10.57421875" style="54" customWidth="1"/>
    <col min="2" max="2" width="11.7109375" style="54" customWidth="1"/>
    <col min="3" max="4" width="8.57421875" style="0" customWidth="1"/>
    <col min="5" max="6" width="11.140625" style="0" customWidth="1"/>
    <col min="7" max="7" width="12.421875" style="0" customWidth="1"/>
    <col min="8" max="8" width="11.57421875" style="0" customWidth="1"/>
    <col min="9" max="9" width="11.00390625" style="0" customWidth="1"/>
    <col min="10" max="10" width="13.7109375" style="0" customWidth="1"/>
    <col min="11" max="11" width="13.8515625" style="0" customWidth="1"/>
    <col min="12" max="12" width="25.28125" style="0" customWidth="1"/>
    <col min="13" max="13" width="34.7109375" style="0" customWidth="1"/>
    <col min="14" max="16384" width="8.7109375" style="0" customWidth="1"/>
  </cols>
  <sheetData>
    <row r="1" spans="1:5" ht="13.5">
      <c r="A1" s="55" t="s">
        <v>43</v>
      </c>
      <c r="E1" t="s">
        <v>44</v>
      </c>
    </row>
    <row r="2" spans="1:5" ht="13.5">
      <c r="A2" s="55"/>
      <c r="E2" t="s">
        <v>45</v>
      </c>
    </row>
    <row r="3" ht="13.5">
      <c r="A3" s="55" t="s">
        <v>46</v>
      </c>
    </row>
    <row r="4" spans="1:3" ht="13.5">
      <c r="A4" s="56" t="s">
        <v>47</v>
      </c>
      <c r="B4" s="57">
        <v>48</v>
      </c>
      <c r="C4" t="s">
        <v>48</v>
      </c>
    </row>
    <row r="5" spans="1:3" ht="13.5">
      <c r="A5" s="56" t="s">
        <v>49</v>
      </c>
      <c r="B5" s="57">
        <v>1.1</v>
      </c>
      <c r="C5" t="s">
        <v>50</v>
      </c>
    </row>
    <row r="6" ht="13.5">
      <c r="A6" s="55"/>
    </row>
    <row r="7" ht="13.5">
      <c r="A7" s="55"/>
    </row>
    <row r="8" spans="1:7" ht="13.5">
      <c r="A8" s="58"/>
      <c r="C8" s="30"/>
      <c r="D8" s="30"/>
      <c r="E8" s="59" t="s">
        <v>51</v>
      </c>
      <c r="F8" s="30"/>
      <c r="G8" s="1" t="s">
        <v>52</v>
      </c>
    </row>
    <row r="9" spans="1:255" s="1" customFormat="1" ht="50.25">
      <c r="A9" s="55" t="s">
        <v>17</v>
      </c>
      <c r="B9" s="55" t="s">
        <v>18</v>
      </c>
      <c r="C9" s="59" t="s">
        <v>53</v>
      </c>
      <c r="D9" s="59"/>
      <c r="E9" s="59" t="s">
        <v>54</v>
      </c>
      <c r="F9" s="59" t="s">
        <v>55</v>
      </c>
      <c r="G9" s="38" t="s">
        <v>56</v>
      </c>
      <c r="H9" s="38" t="s">
        <v>57</v>
      </c>
      <c r="I9" s="60" t="s">
        <v>58</v>
      </c>
      <c r="J9" s="1" t="s">
        <v>59</v>
      </c>
      <c r="K9" s="36" t="s">
        <v>60</v>
      </c>
      <c r="L9" s="36" t="s">
        <v>61</v>
      </c>
      <c r="M9" s="1" t="s">
        <v>27</v>
      </c>
      <c r="IU9"/>
    </row>
    <row r="10" spans="1:255" s="1" customFormat="1" ht="13.5">
      <c r="A10" s="55"/>
      <c r="B10" s="55"/>
      <c r="C10" s="61" t="s">
        <v>62</v>
      </c>
      <c r="D10" s="61" t="s">
        <v>29</v>
      </c>
      <c r="E10" s="36" t="s">
        <v>63</v>
      </c>
      <c r="F10" s="36" t="s">
        <v>63</v>
      </c>
      <c r="G10" s="36" t="s">
        <v>64</v>
      </c>
      <c r="H10" s="36" t="s">
        <v>63</v>
      </c>
      <c r="I10" s="61" t="s">
        <v>65</v>
      </c>
      <c r="J10" s="61" t="s">
        <v>65</v>
      </c>
      <c r="K10" s="61" t="s">
        <v>64</v>
      </c>
      <c r="L10" s="61" t="s">
        <v>66</v>
      </c>
      <c r="IU10"/>
    </row>
    <row r="11" spans="1:12" ht="23.25" customHeight="1">
      <c r="A11" s="62"/>
      <c r="B11" s="63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>
      <c r="J18" t="s">
        <v>67</v>
      </c>
    </row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</sheetData>
  <printOptions gridLines="1"/>
  <pageMargins left="0.7" right="0.7" top="0.75" bottom="0.75" header="0.5118055555555555" footer="0.5118055555555555"/>
  <pageSetup horizontalDpi="300" verticalDpi="300" orientation="landscape" scale="56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16384" width="8.7109375" style="0" customWidth="1"/>
  </cols>
  <sheetData>
    <row r="1" spans="2:4" ht="13.5">
      <c r="B1" s="64" t="s">
        <v>68</v>
      </c>
      <c r="D1" t="s">
        <v>69</v>
      </c>
    </row>
    <row r="3" spans="1:3" ht="13.5">
      <c r="A3" t="s">
        <v>70</v>
      </c>
      <c r="B3" t="s">
        <v>71</v>
      </c>
      <c r="C3" t="s">
        <v>72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SheetLayoutView="100" workbookViewId="0" topLeftCell="A1">
      <selection activeCell="A5" sqref="A5"/>
    </sheetView>
  </sheetViews>
  <sheetFormatPr defaultColWidth="9.140625" defaultRowHeight="15"/>
  <cols>
    <col min="1" max="1" width="11.140625" style="0" customWidth="1"/>
    <col min="2" max="2" width="9.140625" style="0" customWidth="1"/>
    <col min="3" max="5" width="10.57421875" style="0" customWidth="1"/>
    <col min="6" max="16384" width="8.7109375" style="0" customWidth="1"/>
  </cols>
  <sheetData>
    <row r="1" spans="1:4" ht="13.5">
      <c r="A1" s="1"/>
      <c r="B1" s="56" t="s">
        <v>73</v>
      </c>
      <c r="C1" s="1"/>
      <c r="D1" s="1"/>
    </row>
    <row r="2" spans="1:4" ht="13.5">
      <c r="A2" s="1"/>
      <c r="B2" s="56"/>
      <c r="C2" s="1"/>
      <c r="D2" s="1"/>
    </row>
    <row r="3" spans="1:5" ht="13.5">
      <c r="A3" s="1"/>
      <c r="B3" s="1"/>
      <c r="C3" s="1" t="s">
        <v>74</v>
      </c>
      <c r="D3" s="1" t="s">
        <v>75</v>
      </c>
      <c r="E3" s="1" t="s">
        <v>76</v>
      </c>
    </row>
    <row r="4" spans="1:5" ht="13.5">
      <c r="A4" s="1" t="s">
        <v>70</v>
      </c>
      <c r="B4" s="1" t="s">
        <v>71</v>
      </c>
      <c r="C4" s="1" t="s">
        <v>77</v>
      </c>
      <c r="D4" s="1" t="s">
        <v>77</v>
      </c>
      <c r="E4" s="1" t="s">
        <v>77</v>
      </c>
    </row>
    <row r="5" spans="1:2" ht="13.5">
      <c r="A5" s="65"/>
      <c r="B5" s="66"/>
    </row>
    <row r="6" spans="1:2" ht="13.5">
      <c r="A6" s="67"/>
      <c r="B6" s="68"/>
    </row>
    <row r="7" spans="1:2" ht="13.5">
      <c r="A7" s="67"/>
      <c r="B7" s="68"/>
    </row>
    <row r="8" spans="1:2" ht="13.5">
      <c r="A8" s="65"/>
      <c r="B8" s="69"/>
    </row>
    <row r="9" spans="1:2" ht="13.5">
      <c r="A9" s="67"/>
      <c r="B9" s="68"/>
    </row>
    <row r="10" spans="1:2" ht="13.5">
      <c r="A10" s="67"/>
      <c r="B10" s="68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SheetLayoutView="100" workbookViewId="0" topLeftCell="A1">
      <selection activeCell="D48" sqref="D48"/>
    </sheetView>
  </sheetViews>
  <sheetFormatPr defaultColWidth="9.140625" defaultRowHeight="15"/>
  <cols>
    <col min="1" max="1" width="17.0039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3.5">
      <c r="A1" s="1" t="s">
        <v>78</v>
      </c>
    </row>
    <row r="2" spans="1:7" ht="13.5">
      <c r="A2" t="s">
        <v>79</v>
      </c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13.5">
      <c r="A3">
        <v>4</v>
      </c>
      <c r="B3">
        <v>4</v>
      </c>
      <c r="C3">
        <v>25</v>
      </c>
      <c r="D3" s="44">
        <f>B3/C3</f>
        <v>0.16</v>
      </c>
      <c r="E3" s="44">
        <f>3.8*D3</f>
        <v>0.608</v>
      </c>
      <c r="F3">
        <v>8</v>
      </c>
      <c r="G3" s="44">
        <f>A3*3.8</f>
        <v>15.2</v>
      </c>
    </row>
    <row r="4" spans="1:7" ht="13.5">
      <c r="A4">
        <v>7</v>
      </c>
      <c r="B4">
        <v>3</v>
      </c>
      <c r="C4">
        <v>19</v>
      </c>
      <c r="D4" s="44">
        <f>B4/C4</f>
        <v>0.15789473684210525</v>
      </c>
      <c r="E4" s="44">
        <f>3.8*D4</f>
        <v>0.6</v>
      </c>
      <c r="F4">
        <v>11</v>
      </c>
      <c r="G4" s="44">
        <f>A4*3.8</f>
        <v>26.599999999999998</v>
      </c>
    </row>
    <row r="5" spans="1:7" ht="13.5">
      <c r="A5">
        <v>10</v>
      </c>
      <c r="B5">
        <v>3</v>
      </c>
      <c r="C5">
        <v>18</v>
      </c>
      <c r="D5" s="44">
        <f>B5/C5</f>
        <v>0.16666666666666666</v>
      </c>
      <c r="E5" s="44">
        <f>3.8*D5</f>
        <v>0.6333333333333333</v>
      </c>
      <c r="F5">
        <v>13.5</v>
      </c>
      <c r="G5" s="44">
        <f>A5*3.8</f>
        <v>38</v>
      </c>
    </row>
    <row r="6" spans="1:7" ht="13.5">
      <c r="A6">
        <v>14</v>
      </c>
      <c r="B6">
        <v>4</v>
      </c>
      <c r="C6">
        <v>23</v>
      </c>
      <c r="D6" s="44">
        <f>B6/C6</f>
        <v>0.17391304347826086</v>
      </c>
      <c r="E6" s="44">
        <f>3.8*D6</f>
        <v>0.6608695652173913</v>
      </c>
      <c r="F6">
        <v>16.5</v>
      </c>
      <c r="G6" s="44">
        <f>A6*3.8</f>
        <v>53.199999999999996</v>
      </c>
    </row>
    <row r="7" spans="1:7" ht="13.5">
      <c r="A7">
        <v>18</v>
      </c>
      <c r="B7">
        <v>4</v>
      </c>
      <c r="C7">
        <v>23</v>
      </c>
      <c r="D7" s="44">
        <f>B7/C7</f>
        <v>0.17391304347826086</v>
      </c>
      <c r="E7" s="44">
        <f>3.8*D7</f>
        <v>0.6608695652173913</v>
      </c>
      <c r="F7">
        <v>20</v>
      </c>
      <c r="G7" s="44">
        <f>A7*3.8</f>
        <v>68.39999999999999</v>
      </c>
    </row>
    <row r="8" spans="1:7" ht="13.5">
      <c r="A8">
        <v>22</v>
      </c>
      <c r="B8">
        <v>4</v>
      </c>
      <c r="C8">
        <v>23</v>
      </c>
      <c r="D8" s="44">
        <f>B8/C8</f>
        <v>0.17391304347826086</v>
      </c>
      <c r="E8" s="44">
        <f>3.8*D8</f>
        <v>0.6608695652173913</v>
      </c>
      <c r="F8">
        <v>24</v>
      </c>
      <c r="G8" s="44">
        <f>A8*3.8</f>
        <v>83.6</v>
      </c>
    </row>
    <row r="9" spans="1:7" ht="13.5">
      <c r="A9">
        <v>28</v>
      </c>
      <c r="B9">
        <v>6</v>
      </c>
      <c r="C9">
        <v>37</v>
      </c>
      <c r="D9" s="44">
        <f>B9/C9</f>
        <v>0.16216216216216217</v>
      </c>
      <c r="E9" s="44">
        <f>3.8*D9</f>
        <v>0.6162162162162163</v>
      </c>
      <c r="F9">
        <v>29.5</v>
      </c>
      <c r="G9" s="44">
        <f>A9*3.8</f>
        <v>106.39999999999999</v>
      </c>
    </row>
    <row r="10" spans="1:7" ht="13.5">
      <c r="A10">
        <v>30</v>
      </c>
      <c r="B10">
        <v>2</v>
      </c>
      <c r="C10">
        <v>12</v>
      </c>
      <c r="D10" s="44">
        <f>B10/C10</f>
        <v>0.16666666666666666</v>
      </c>
      <c r="E10" s="44">
        <f>3.8*D10</f>
        <v>0.6333333333333333</v>
      </c>
      <c r="F10">
        <v>31</v>
      </c>
      <c r="G10" s="44">
        <f>A10*3.8</f>
        <v>114</v>
      </c>
    </row>
    <row r="11" spans="1:7" ht="13.5">
      <c r="A11">
        <v>34</v>
      </c>
      <c r="B11">
        <v>4</v>
      </c>
      <c r="C11">
        <v>24</v>
      </c>
      <c r="D11" s="44">
        <f>B11/C11</f>
        <v>0.16666666666666666</v>
      </c>
      <c r="E11" s="44">
        <f>3.8*D11</f>
        <v>0.6333333333333333</v>
      </c>
      <c r="F11">
        <v>36</v>
      </c>
      <c r="G11" s="44">
        <f>A11*3.8</f>
        <v>129.2</v>
      </c>
    </row>
    <row r="12" spans="1:7" ht="13.5">
      <c r="A12">
        <v>35</v>
      </c>
      <c r="B12">
        <v>1</v>
      </c>
      <c r="C12">
        <v>6</v>
      </c>
      <c r="D12" s="44">
        <f>B12/C12</f>
        <v>0.16666666666666666</v>
      </c>
      <c r="E12" s="44">
        <f>3.8*D12</f>
        <v>0.6333333333333333</v>
      </c>
      <c r="F12">
        <v>37.5</v>
      </c>
      <c r="G12" s="44">
        <f>A12*3.8</f>
        <v>133</v>
      </c>
    </row>
    <row r="13" spans="1:7" ht="13.5">
      <c r="A13">
        <v>36</v>
      </c>
      <c r="B13">
        <v>1</v>
      </c>
      <c r="C13">
        <v>6</v>
      </c>
      <c r="D13" s="44">
        <f>B13/C13</f>
        <v>0.16666666666666666</v>
      </c>
      <c r="E13" s="44">
        <f>3.8*D13</f>
        <v>0.6333333333333333</v>
      </c>
      <c r="F13">
        <v>39</v>
      </c>
      <c r="G13" s="44">
        <f>A13*3.8</f>
        <v>136.79999999999998</v>
      </c>
    </row>
    <row r="14" spans="1:7" ht="13.5">
      <c r="A14">
        <v>37</v>
      </c>
      <c r="B14">
        <v>1</v>
      </c>
      <c r="C14">
        <v>6</v>
      </c>
      <c r="D14" s="44">
        <f>B14/C14</f>
        <v>0.16666666666666666</v>
      </c>
      <c r="E14" s="44">
        <f>3.8*D14</f>
        <v>0.6333333333333333</v>
      </c>
      <c r="F14">
        <v>40</v>
      </c>
      <c r="G14" s="44">
        <f>A14*3.8</f>
        <v>140.6</v>
      </c>
    </row>
    <row r="15" spans="2:6" ht="13.5">
      <c r="B15" s="1" t="s">
        <v>86</v>
      </c>
      <c r="C15" s="1"/>
      <c r="D15" s="1">
        <f>AVERAGE(D3:D14)</f>
        <v>0.16681633578658753</v>
      </c>
      <c r="E15" s="1">
        <f>AVERAGE(E3:E14)</f>
        <v>0.6339020759890323</v>
      </c>
      <c r="F15" s="1"/>
    </row>
    <row r="16" spans="1:9" ht="13.5">
      <c r="A16" s="70" t="s">
        <v>87</v>
      </c>
      <c r="B16" s="1"/>
      <c r="D16" s="1"/>
      <c r="E16" s="1"/>
      <c r="F16" s="56" t="s">
        <v>88</v>
      </c>
      <c r="G16" s="71">
        <f>(G14-G3)/(F14-F3)</f>
        <v>3.9187499999999997</v>
      </c>
      <c r="H16" t="s">
        <v>89</v>
      </c>
      <c r="I16" s="44"/>
    </row>
    <row r="17" spans="1:8" ht="13.5">
      <c r="A17" t="s">
        <v>90</v>
      </c>
      <c r="B17" s="1"/>
      <c r="C17" s="1"/>
      <c r="D17" s="1"/>
      <c r="E17" s="1"/>
      <c r="F17" s="1"/>
      <c r="G17" s="44">
        <f>G16/3.78</f>
        <v>1.036706349206349</v>
      </c>
      <c r="H17" t="s">
        <v>91</v>
      </c>
    </row>
    <row r="18" spans="1:6" ht="13.5">
      <c r="A18" t="s">
        <v>92</v>
      </c>
      <c r="B18" s="1"/>
      <c r="C18" s="1"/>
      <c r="D18" s="1"/>
      <c r="E18" s="1"/>
      <c r="F18" s="1"/>
    </row>
    <row r="20" ht="13.5">
      <c r="A20" s="1" t="s">
        <v>93</v>
      </c>
    </row>
    <row r="21" ht="13.5">
      <c r="A21" t="s">
        <v>94</v>
      </c>
    </row>
    <row r="22" ht="13.5">
      <c r="A22" t="s">
        <v>95</v>
      </c>
    </row>
    <row r="23" ht="13.5">
      <c r="A23" t="s">
        <v>96</v>
      </c>
    </row>
    <row r="25" spans="1:3" ht="13.5">
      <c r="A25" t="s">
        <v>97</v>
      </c>
      <c r="B25" t="s">
        <v>98</v>
      </c>
      <c r="C25" t="s">
        <v>99</v>
      </c>
    </row>
    <row r="26" spans="1:3" ht="13.5">
      <c r="A26">
        <v>5</v>
      </c>
      <c r="B26">
        <v>7.5</v>
      </c>
      <c r="C26" s="44">
        <f>A26*3.785</f>
        <v>18.925</v>
      </c>
    </row>
    <row r="27" spans="1:3" ht="13.5">
      <c r="A27">
        <v>10</v>
      </c>
      <c r="B27">
        <v>9.5</v>
      </c>
      <c r="C27" s="44">
        <f>A27*3.785</f>
        <v>37.85</v>
      </c>
    </row>
    <row r="28" spans="1:3" ht="13.5">
      <c r="A28">
        <v>15</v>
      </c>
      <c r="B28">
        <v>11</v>
      </c>
      <c r="C28" s="44">
        <f>A28*3.785</f>
        <v>56.775000000000006</v>
      </c>
    </row>
    <row r="29" spans="1:3" ht="13.5">
      <c r="A29">
        <v>20</v>
      </c>
      <c r="B29">
        <v>13</v>
      </c>
      <c r="C29" s="44">
        <f>A29*3.785</f>
        <v>75.7</v>
      </c>
    </row>
    <row r="30" spans="1:3" ht="13.5">
      <c r="A30">
        <v>30</v>
      </c>
      <c r="B30">
        <v>17</v>
      </c>
      <c r="C30" s="44">
        <f>A30*3.785</f>
        <v>113.55000000000001</v>
      </c>
    </row>
    <row r="31" spans="1:3" ht="13.5">
      <c r="A31">
        <v>40</v>
      </c>
      <c r="B31">
        <v>22</v>
      </c>
      <c r="C31" s="44">
        <f>A31*3.785</f>
        <v>151.4</v>
      </c>
    </row>
    <row r="32" spans="1:3" ht="13.5">
      <c r="A32">
        <v>50</v>
      </c>
      <c r="B32">
        <v>24</v>
      </c>
      <c r="C32" s="44">
        <f>A32*3.785</f>
        <v>189.25</v>
      </c>
    </row>
    <row r="33" spans="1:19" ht="13.5">
      <c r="A33">
        <v>60</v>
      </c>
      <c r="B33">
        <v>27.5</v>
      </c>
      <c r="C33" s="44">
        <f>A33*3.785</f>
        <v>227.10000000000002</v>
      </c>
      <c r="S33" t="s">
        <v>100</v>
      </c>
    </row>
    <row r="34" spans="1:3" ht="13.5">
      <c r="A34">
        <v>70</v>
      </c>
      <c r="B34">
        <v>30</v>
      </c>
      <c r="C34" s="44">
        <f>A34*3.785</f>
        <v>264.95</v>
      </c>
    </row>
    <row r="35" spans="1:3" ht="13.5">
      <c r="A35">
        <v>80</v>
      </c>
      <c r="B35">
        <v>33</v>
      </c>
      <c r="C35" s="44">
        <f>A35*3.785</f>
        <v>302.8</v>
      </c>
    </row>
    <row r="36" spans="1:3" ht="13.5">
      <c r="A36">
        <v>90</v>
      </c>
      <c r="B36">
        <v>38</v>
      </c>
      <c r="C36" s="44">
        <f>A36*3.785</f>
        <v>340.65000000000003</v>
      </c>
    </row>
    <row r="37" spans="1:19" ht="13.5">
      <c r="A37">
        <v>100</v>
      </c>
      <c r="B37">
        <v>41</v>
      </c>
      <c r="C37" s="44">
        <f>A37*3.785</f>
        <v>378.5</v>
      </c>
      <c r="H37" t="s">
        <v>100</v>
      </c>
      <c r="S37" t="s">
        <v>100</v>
      </c>
    </row>
    <row r="38" spans="1:3" ht="13.5">
      <c r="A38">
        <v>110</v>
      </c>
      <c r="B38">
        <v>45</v>
      </c>
      <c r="C38" s="44">
        <f>A38*3.785</f>
        <v>416.35</v>
      </c>
    </row>
    <row r="39" spans="1:3" ht="13.5">
      <c r="A39">
        <v>120</v>
      </c>
      <c r="B39">
        <v>48</v>
      </c>
      <c r="C39" s="44">
        <f>A39*3.785</f>
        <v>454.20000000000005</v>
      </c>
    </row>
    <row r="40" spans="1:3" ht="13.5">
      <c r="A40">
        <v>130</v>
      </c>
      <c r="B40">
        <v>51.5</v>
      </c>
      <c r="C40" s="44">
        <f>A40*3.785</f>
        <v>492.05</v>
      </c>
    </row>
    <row r="41" spans="1:3" ht="13.5">
      <c r="A41">
        <v>140</v>
      </c>
      <c r="B41">
        <v>55</v>
      </c>
      <c r="C41" s="44">
        <f>A41*3.785</f>
        <v>529.9</v>
      </c>
    </row>
    <row r="42" spans="1:3" ht="13.5">
      <c r="A42">
        <v>150</v>
      </c>
      <c r="B42">
        <v>58</v>
      </c>
      <c r="C42" s="44">
        <f>A42*3.785</f>
        <v>567.75</v>
      </c>
    </row>
    <row r="43" spans="1:3" ht="13.5">
      <c r="A43">
        <v>160</v>
      </c>
      <c r="B43">
        <v>61</v>
      </c>
      <c r="C43" s="44">
        <f>A43*3.785</f>
        <v>605.6</v>
      </c>
    </row>
    <row r="44" spans="1:3" ht="13.5">
      <c r="A44">
        <v>166.7</v>
      </c>
      <c r="B44">
        <v>63</v>
      </c>
      <c r="C44" s="44">
        <f>A44*3.785</f>
        <v>630.9594999999999</v>
      </c>
    </row>
    <row r="45" spans="1:4" ht="13.5">
      <c r="A45" s="72" t="s">
        <v>101</v>
      </c>
      <c r="B45" s="71">
        <f>(C43-C26)/(B43-B26)</f>
        <v>10.965887850467292</v>
      </c>
      <c r="C45" t="s">
        <v>89</v>
      </c>
      <c r="D45" s="44"/>
    </row>
    <row r="46" spans="1:4" ht="13.5">
      <c r="A46" s="72" t="s">
        <v>7</v>
      </c>
      <c r="B46" s="73" t="s">
        <v>102</v>
      </c>
      <c r="C46" t="s">
        <v>16</v>
      </c>
      <c r="D46" s="44"/>
    </row>
    <row r="47" spans="1:3" ht="13.5">
      <c r="A47" t="s">
        <v>103</v>
      </c>
      <c r="B47" s="44">
        <f>A44*3.785</f>
        <v>630.9594999999999</v>
      </c>
      <c r="C47" t="s">
        <v>16</v>
      </c>
    </row>
  </sheetData>
  <printOptions gridLines="1"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G18" sqref="G18"/>
    </sheetView>
  </sheetViews>
  <sheetFormatPr defaultColWidth="11.421875" defaultRowHeight="15"/>
  <cols>
    <col min="1" max="16384" width="10.8515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2009-04-20T15:46:25Z</cp:lastPrinted>
  <dcterms:modified xsi:type="dcterms:W3CDTF">2010-04-19T06:32:16Z</dcterms:modified>
  <cp:category/>
  <cp:version/>
  <cp:contentType/>
  <cp:contentStatus/>
  <cp:revision>11</cp:revision>
</cp:coreProperties>
</file>