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75" windowWidth="19320" windowHeight="12120" activeTab="1"/>
  </bookViews>
  <sheets>
    <sheet name="Data" sheetId="1" r:id="rId1"/>
    <sheet name="Explanation" sheetId="2" r:id="rId2"/>
    <sheet name="SAB,calls" sheetId="3" r:id="rId3"/>
    <sheet name="avg dB" sheetId="4" r:id="rId4"/>
    <sheet name="S1" sheetId="5" r:id="rId5"/>
    <sheet name="S2" sheetId="6" r:id="rId6"/>
    <sheet name="S3" sheetId="7" r:id="rId7"/>
    <sheet name="S4" sheetId="8" r:id="rId8"/>
    <sheet name="S7" sheetId="9" r:id="rId9"/>
    <sheet name="S8" sheetId="10" r:id="rId10"/>
    <sheet name="S11" sheetId="11" r:id="rId11"/>
    <sheet name="S12" sheetId="12" r:id="rId12"/>
    <sheet name="S13" sheetId="13" r:id="rId13"/>
    <sheet name="S14" sheetId="14" r:id="rId14"/>
    <sheet name="S18" sheetId="15" r:id="rId15"/>
    <sheet name="S19" sheetId="16" r:id="rId16"/>
    <sheet name="anova1" sheetId="17" r:id="rId17"/>
    <sheet name="anova2" sheetId="18" r:id="rId18"/>
    <sheet name="line reg" sheetId="19" r:id="rId19"/>
  </sheets>
  <definedNames/>
  <calcPr fullCalcOnLoad="1"/>
</workbook>
</file>

<file path=xl/sharedStrings.xml><?xml version="1.0" encoding="utf-8"?>
<sst xmlns="http://schemas.openxmlformats.org/spreadsheetml/2006/main" count="789" uniqueCount="173">
  <si>
    <t>Mean</t>
  </si>
  <si>
    <t>Variance</t>
  </si>
  <si>
    <t>Summary</t>
  </si>
  <si>
    <t>SEM</t>
  </si>
  <si>
    <t>Analysis of Variance (One-Way)</t>
  </si>
  <si>
    <t>Groups</t>
  </si>
  <si>
    <t>Sum</t>
  </si>
  <si>
    <t>SD</t>
  </si>
  <si>
    <t>SEM</t>
  </si>
  <si>
    <t>ANOVA</t>
  </si>
  <si>
    <t>Source of Variation</t>
  </si>
  <si>
    <t>SS</t>
  </si>
  <si>
    <t>df</t>
  </si>
  <si>
    <t>MS</t>
  </si>
  <si>
    <t>F</t>
  </si>
  <si>
    <t>F crit</t>
  </si>
  <si>
    <t>Between Groups</t>
  </si>
  <si>
    <t>Within Groups</t>
  </si>
  <si>
    <t>SAB rate</t>
  </si>
  <si>
    <t>Close</t>
  </si>
  <si>
    <t>Far</t>
  </si>
  <si>
    <t>Linear Regression</t>
  </si>
  <si>
    <t>Regression Statistics</t>
  </si>
  <si>
    <t>R</t>
  </si>
  <si>
    <t>R Square</t>
  </si>
  <si>
    <t>Adjusted R Square</t>
  </si>
  <si>
    <t>Standard Error</t>
  </si>
  <si>
    <t>Total Number Of Cases</t>
  </si>
  <si>
    <t>A = 0.0408 - 0.0003 * B</t>
  </si>
  <si>
    <t>d.f.</t>
  </si>
  <si>
    <t>Regression</t>
  </si>
  <si>
    <t>Residual</t>
  </si>
  <si>
    <t>Coefficients</t>
  </si>
  <si>
    <t>LCL</t>
  </si>
  <si>
    <t>UCL</t>
  </si>
  <si>
    <t>t Stat</t>
  </si>
  <si>
    <t>H0 (2%) rejected?</t>
  </si>
  <si>
    <t>Intercept</t>
  </si>
  <si>
    <t>No</t>
  </si>
  <si>
    <t>T (2%)</t>
  </si>
  <si>
    <t>LCL - Lower value of a reliable interval (LCL)</t>
  </si>
  <si>
    <t>UCL - Upper value of a reliable interval (UCL)</t>
  </si>
  <si>
    <t>Residuals</t>
  </si>
  <si>
    <t>Observation</t>
  </si>
  <si>
    <t>Predicted Y</t>
  </si>
  <si>
    <t>Standard Residuals</t>
  </si>
  <si>
    <t>p-level</t>
  </si>
  <si>
    <t/>
  </si>
  <si>
    <t>SD</t>
  </si>
  <si>
    <t>Data set for Horace to analyze:</t>
  </si>
  <si>
    <t>SAB</t>
  </si>
  <si>
    <t>Calls</t>
  </si>
  <si>
    <t>B breech</t>
  </si>
  <si>
    <t>TS tailslap</t>
  </si>
  <si>
    <t>CW cartwheel</t>
  </si>
  <si>
    <t>SH spyhop</t>
  </si>
  <si>
    <t>PS peckslap</t>
  </si>
  <si>
    <t>B</t>
  </si>
  <si>
    <t>S1</t>
  </si>
  <si>
    <t>S4</t>
  </si>
  <si>
    <t>TS</t>
  </si>
  <si>
    <t>Bkgnd Db</t>
  </si>
  <si>
    <t>S3</t>
  </si>
  <si>
    <t>S2</t>
  </si>
  <si>
    <t>S11</t>
  </si>
  <si>
    <t>SH</t>
  </si>
  <si>
    <t>PS</t>
  </si>
  <si>
    <t>S7</t>
  </si>
  <si>
    <t>S8</t>
  </si>
  <si>
    <t>CW</t>
  </si>
  <si>
    <t>S13</t>
  </si>
  <si>
    <t>S12</t>
  </si>
  <si>
    <t>S18</t>
  </si>
  <si>
    <t>S14</t>
  </si>
  <si>
    <t>S19</t>
  </si>
  <si>
    <t>No SAB</t>
  </si>
  <si>
    <t>Breach</t>
  </si>
  <si>
    <t>27 S1</t>
  </si>
  <si>
    <t>13 S4</t>
  </si>
  <si>
    <t>6 S7</t>
  </si>
  <si>
    <t>1 S11</t>
  </si>
  <si>
    <t>1 S13</t>
  </si>
  <si>
    <t>12 S2</t>
  </si>
  <si>
    <t>8 S3</t>
  </si>
  <si>
    <t>10 CW</t>
  </si>
  <si>
    <t>12 S3</t>
  </si>
  <si>
    <t>6 S4</t>
  </si>
  <si>
    <t>2 S1</t>
  </si>
  <si>
    <t>5 S1</t>
  </si>
  <si>
    <t>B breach</t>
  </si>
  <si>
    <t>5 S3</t>
  </si>
  <si>
    <t>7 S4</t>
  </si>
  <si>
    <t>4 S13</t>
  </si>
  <si>
    <t>23 S3</t>
  </si>
  <si>
    <t>5 S11</t>
  </si>
  <si>
    <t>2 S12</t>
  </si>
  <si>
    <t>2 S14</t>
  </si>
  <si>
    <t>14 S11</t>
  </si>
  <si>
    <t>None</t>
  </si>
  <si>
    <t>2 S4</t>
  </si>
  <si>
    <t>6 S11</t>
  </si>
  <si>
    <t>6 S3</t>
  </si>
  <si>
    <t>4 S8</t>
  </si>
  <si>
    <t>1 S18</t>
  </si>
  <si>
    <t>1 S19</t>
  </si>
  <si>
    <t>S5</t>
  </si>
  <si>
    <t>S6</t>
  </si>
  <si>
    <t>S9</t>
  </si>
  <si>
    <t>S10</t>
  </si>
  <si>
    <t>S15</t>
  </si>
  <si>
    <t>S16</t>
  </si>
  <si>
    <t>S17</t>
  </si>
  <si>
    <t>S20</t>
  </si>
  <si>
    <t>Tailslap</t>
  </si>
  <si>
    <t>Cartwheel</t>
  </si>
  <si>
    <t>Spyhop</t>
  </si>
  <si>
    <t>Peckslap</t>
  </si>
  <si>
    <t>FAR</t>
  </si>
  <si>
    <t>CLOSE</t>
  </si>
  <si>
    <t>Close</t>
  </si>
  <si>
    <t>Far</t>
  </si>
  <si>
    <t>Total</t>
  </si>
  <si>
    <t>SAB rate</t>
  </si>
  <si>
    <t>No SAB calls</t>
  </si>
  <si>
    <t>SAB calls</t>
  </si>
  <si>
    <t>close</t>
  </si>
  <si>
    <t>far</t>
  </si>
  <si>
    <t>Vessel distance</t>
  </si>
  <si>
    <t>time</t>
  </si>
  <si>
    <t>Time</t>
  </si>
  <si>
    <t>dB</t>
  </si>
  <si>
    <t>AVG dB</t>
  </si>
  <si>
    <t>distance</t>
  </si>
  <si>
    <t>S1 SAB</t>
  </si>
  <si>
    <t>S2 SAB</t>
  </si>
  <si>
    <t>S3 SAB</t>
  </si>
  <si>
    <t>S4 SAB</t>
  </si>
  <si>
    <t>S5 SAB</t>
  </si>
  <si>
    <t>S6 SAB</t>
  </si>
  <si>
    <t>S7 SAB</t>
  </si>
  <si>
    <t>S8 SAB</t>
  </si>
  <si>
    <t>S9 SAB</t>
  </si>
  <si>
    <t>S10 SAB</t>
  </si>
  <si>
    <t>S11 SAB</t>
  </si>
  <si>
    <t>S12 SAB</t>
  </si>
  <si>
    <t>S13 SAB</t>
  </si>
  <si>
    <t>S14 SAB</t>
  </si>
  <si>
    <t>S15 SAB</t>
  </si>
  <si>
    <t>S16 SAB</t>
  </si>
  <si>
    <t>S17 SAB</t>
  </si>
  <si>
    <t>S18 SAB</t>
  </si>
  <si>
    <t>S19 SAB</t>
  </si>
  <si>
    <t>S20 SAB</t>
  </si>
  <si>
    <t>Sample size</t>
  </si>
  <si>
    <t>avg dBs</t>
  </si>
  <si>
    <t>N</t>
  </si>
  <si>
    <t>SD</t>
  </si>
  <si>
    <t>SEM</t>
  </si>
  <si>
    <t>S1 SAB</t>
  </si>
  <si>
    <t>Difference</t>
  </si>
  <si>
    <t>S2 SAB</t>
  </si>
  <si>
    <t>S3 SAB</t>
  </si>
  <si>
    <t>S4 SAB</t>
  </si>
  <si>
    <t>S7 SAB</t>
  </si>
  <si>
    <t>S8 SAB</t>
  </si>
  <si>
    <t>S11 SAB</t>
  </si>
  <si>
    <t>S12 SAB</t>
  </si>
  <si>
    <t>S13 SAB</t>
  </si>
  <si>
    <t>S14 SAB</t>
  </si>
  <si>
    <t>S18 SAB</t>
  </si>
  <si>
    <t>S19 SAB</t>
  </si>
  <si>
    <t>120 SEC AROUND SAB</t>
  </si>
  <si>
    <t>120 SEC WITH NO SAB</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</si>
</sst>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
    <numFmt numFmtId="166" formatCode="[$-409]h:mm\ AM/PM;@"/>
    <numFmt numFmtId="167" formatCode="0.#####E+#0"/>
    <numFmt numFmtId="168" formatCode="#,##0.#####"/>
    <numFmt numFmtId="169" formatCode="0.00000"/>
  </numFmts>
  <fonts count="38">
    <font>
      <sz val="11"/>
      <color indexed="8"/>
      <name val="Calibri"/>
      <family val="2"/>
    </font>
    <font>
      <sz val="8"/>
      <name val="Calibri"/>
      <family val="2"/>
    </font>
    <font>
      <sz val="8"/>
      <name val="Verdana"/>
      <family val="0"/>
    </font>
    <font>
      <b/>
      <sz val="10"/>
      <color indexed="8"/>
      <name val="Arial"/>
      <family val="2"/>
    </font>
    <font>
      <i/>
      <sz val="10"/>
      <color indexed="8"/>
      <name val="Arial"/>
      <family val="2"/>
    </font>
    <font>
      <u val="single"/>
      <sz val="11"/>
      <color indexed="12"/>
      <name val="Calibri"/>
      <family val="2"/>
    </font>
    <font>
      <u val="single"/>
      <sz val="11"/>
      <color indexed="6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0"/>
    </font>
    <font>
      <b/>
      <sz val="10"/>
      <name val="Arial"/>
      <family val="0"/>
    </font>
    <font>
      <sz val="10"/>
      <name val="Arial"/>
      <family val="0"/>
    </font>
    <font>
      <b/>
      <sz val="9.5"/>
      <name val="Arial"/>
      <family val="0"/>
    </font>
    <font>
      <sz val="8"/>
      <name val="Arial"/>
      <family val="0"/>
    </font>
    <font>
      <b/>
      <sz val="8"/>
      <name val="Arial"/>
      <family val="0"/>
    </font>
    <font>
      <b/>
      <sz val="11.75"/>
      <name val="Arial"/>
      <family val="0"/>
    </font>
    <font>
      <sz val="9.75"/>
      <name val="Arial"/>
      <family val="0"/>
    </font>
    <font>
      <b/>
      <sz val="9.75"/>
      <name val="Arial"/>
      <family val="0"/>
    </font>
    <font>
      <vertAlign val="superscript"/>
      <sz val="10"/>
      <name val="Arial"/>
      <family val="0"/>
    </font>
    <font>
      <sz val="8.25"/>
      <name val="Arial"/>
      <family val="0"/>
    </font>
    <font>
      <b/>
      <sz val="8.25"/>
      <name val="Arial"/>
      <family val="0"/>
    </font>
    <font>
      <b/>
      <sz val="9"/>
      <name val="Arial"/>
      <family val="0"/>
    </font>
    <font>
      <b/>
      <sz val="8.75"/>
      <name val="Arial"/>
      <family val="0"/>
    </font>
    <font>
      <b/>
      <sz val="9.25"/>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color indexed="63"/>
      </left>
      <right>
        <color indexed="63"/>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6">
    <xf numFmtId="0" fontId="0" fillId="0" borderId="0" xfId="0" applyAlignment="1">
      <alignment/>
    </xf>
    <xf numFmtId="166" fontId="0" fillId="0" borderId="0" xfId="0" applyNumberFormat="1" applyAlignment="1">
      <alignment/>
    </xf>
    <xf numFmtId="18" fontId="0" fillId="0" borderId="0" xfId="0" applyNumberFormat="1" applyAlignment="1">
      <alignment/>
    </xf>
    <xf numFmtId="0" fontId="4" fillId="0" borderId="10" xfId="0" applyFont="1" applyBorder="1" applyAlignment="1">
      <alignment horizontal="center"/>
    </xf>
    <xf numFmtId="0" fontId="4" fillId="0" borderId="0" xfId="0" applyFont="1" applyAlignment="1">
      <alignment/>
    </xf>
    <xf numFmtId="0" fontId="4" fillId="0" borderId="10" xfId="0" applyFont="1" applyBorder="1" applyAlignment="1">
      <alignment/>
    </xf>
    <xf numFmtId="0" fontId="0" fillId="0" borderId="10" xfId="0" applyBorder="1" applyAlignment="1">
      <alignment/>
    </xf>
    <xf numFmtId="168" fontId="0" fillId="0" borderId="0" xfId="0" applyNumberFormat="1" applyAlignment="1">
      <alignment/>
    </xf>
    <xf numFmtId="0" fontId="0" fillId="0" borderId="11" xfId="0" applyBorder="1" applyAlignment="1">
      <alignment/>
    </xf>
    <xf numFmtId="0" fontId="4" fillId="0" borderId="12" xfId="0" applyFont="1" applyBorder="1" applyAlignment="1">
      <alignment/>
    </xf>
    <xf numFmtId="168" fontId="0" fillId="0" borderId="12" xfId="0" applyNumberFormat="1" applyBorder="1" applyAlignment="1">
      <alignment/>
    </xf>
    <xf numFmtId="0" fontId="0" fillId="0" borderId="12" xfId="0" applyBorder="1" applyAlignment="1">
      <alignment/>
    </xf>
    <xf numFmtId="0" fontId="3" fillId="0" borderId="12" xfId="0" applyFont="1" applyBorder="1" applyAlignment="1">
      <alignment/>
    </xf>
    <xf numFmtId="0" fontId="3" fillId="0" borderId="13" xfId="0" applyFont="1" applyBorder="1" applyAlignment="1">
      <alignment/>
    </xf>
    <xf numFmtId="0" fontId="0" fillId="0" borderId="13" xfId="0" applyBorder="1" applyAlignment="1">
      <alignment/>
    </xf>
    <xf numFmtId="0" fontId="4" fillId="0" borderId="13" xfId="0" applyFont="1" applyBorder="1" applyAlignment="1">
      <alignment/>
    </xf>
    <xf numFmtId="168" fontId="0" fillId="0" borderId="13" xfId="0" applyNumberFormat="1" applyBorder="1" applyAlignment="1">
      <alignment/>
    </xf>
    <xf numFmtId="0" fontId="0" fillId="0" borderId="0" xfId="0" applyAlignment="1" quotePrefix="1">
      <alignment/>
    </xf>
    <xf numFmtId="0" fontId="0" fillId="0" borderId="14" xfId="0" applyBorder="1" applyAlignment="1">
      <alignment/>
    </xf>
    <xf numFmtId="0" fontId="3" fillId="0" borderId="0" xfId="0" applyFont="1" applyAlignment="1">
      <alignment horizontal="center"/>
    </xf>
    <xf numFmtId="0" fontId="4" fillId="0" borderId="11" xfId="0" applyFont="1" applyBorder="1" applyAlignment="1">
      <alignment/>
    </xf>
    <xf numFmtId="168" fontId="0" fillId="0" borderId="11" xfId="0" applyNumberFormat="1" applyBorder="1" applyAlignment="1">
      <alignment/>
    </xf>
    <xf numFmtId="0" fontId="3" fillId="24" borderId="12" xfId="0" applyFont="1" applyFill="1" applyBorder="1" applyAlignment="1">
      <alignment horizontal="center"/>
    </xf>
    <xf numFmtId="0" fontId="0" fillId="0" borderId="12" xfId="0" applyBorder="1" applyAlignment="1">
      <alignment/>
    </xf>
    <xf numFmtId="0" fontId="4"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S1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'S1'!$E$2:$E$3</c:f>
                <c:numCache>
                  <c:ptCount val="2"/>
                  <c:pt idx="0">
                    <c:v>0</c:v>
                  </c:pt>
                  <c:pt idx="1">
                    <c:v>0.0404</c:v>
                  </c:pt>
                </c:numCache>
              </c:numRef>
            </c:plus>
            <c:minus>
              <c:numRef>
                <c:f>'S1'!$E$2:$E$3</c:f>
                <c:numCache>
                  <c:ptCount val="2"/>
                  <c:pt idx="0">
                    <c:v>0</c:v>
                  </c:pt>
                  <c:pt idx="1">
                    <c:v>0.0404</c:v>
                  </c:pt>
                </c:numCache>
              </c:numRef>
            </c:minus>
            <c:noEndCap val="1"/>
          </c:errBars>
          <c:cat>
            <c:strRef>
              <c:f>'S1'!$A$2:$A$3</c:f>
              <c:strCache/>
            </c:strRef>
          </c:cat>
          <c:val>
            <c:numRef>
              <c:f>'S1'!$C$2:$C$3</c:f>
              <c:numCache/>
            </c:numRef>
          </c:val>
        </c:ser>
        <c:axId val="35173218"/>
        <c:axId val="48123507"/>
      </c:barChart>
      <c:catAx>
        <c:axId val="35173218"/>
        <c:scaling>
          <c:orientation val="minMax"/>
        </c:scaling>
        <c:axPos val="b"/>
        <c:delete val="0"/>
        <c:numFmt formatCode="General" sourceLinked="1"/>
        <c:majorTickMark val="out"/>
        <c:minorTickMark val="none"/>
        <c:tickLblPos val="nextTo"/>
        <c:crossAx val="48123507"/>
        <c:crosses val="autoZero"/>
        <c:auto val="1"/>
        <c:lblOffset val="100"/>
        <c:noMultiLvlLbl val="0"/>
      </c:catAx>
      <c:valAx>
        <c:axId val="48123507"/>
        <c:scaling>
          <c:orientation val="minMax"/>
        </c:scaling>
        <c:axPos val="l"/>
        <c:title>
          <c:tx>
            <c:rich>
              <a:bodyPr vert="horz" rot="-5400000" anchor="ctr"/>
              <a:lstStyle/>
              <a:p>
                <a:pPr algn="ctr">
                  <a:defRPr/>
                </a:pPr>
                <a:r>
                  <a:rPr lang="en-US" cap="none" sz="800" b="1" i="0" u="none" baseline="0"/>
                  <a:t>Call Rate/sec</a:t>
                </a:r>
              </a:p>
            </c:rich>
          </c:tx>
          <c:layout/>
          <c:overlay val="0"/>
          <c:spPr>
            <a:noFill/>
            <a:ln>
              <a:noFill/>
            </a:ln>
          </c:spPr>
        </c:title>
        <c:majorGridlines/>
        <c:delete val="0"/>
        <c:numFmt formatCode="General" sourceLinked="1"/>
        <c:majorTickMark val="out"/>
        <c:minorTickMark val="none"/>
        <c:tickLblPos val="nextTo"/>
        <c:crossAx val="351732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S14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'S14'!$E$2:$E$3</c:f>
                <c:numCache>
                  <c:ptCount val="2"/>
                  <c:pt idx="0">
                    <c:v>0.00333</c:v>
                  </c:pt>
                  <c:pt idx="1">
                    <c:v>0</c:v>
                  </c:pt>
                </c:numCache>
              </c:numRef>
            </c:plus>
            <c:minus>
              <c:numRef>
                <c:f>'S14'!$E$2:$E$3</c:f>
                <c:numCache>
                  <c:ptCount val="2"/>
                  <c:pt idx="0">
                    <c:v>0.00333</c:v>
                  </c:pt>
                  <c:pt idx="1">
                    <c:v>0</c:v>
                  </c:pt>
                </c:numCache>
              </c:numRef>
            </c:minus>
            <c:noEndCap val="0"/>
          </c:errBars>
          <c:cat>
            <c:strRef>
              <c:f>'S14'!$A$2:$A$3</c:f>
              <c:strCache>
                <c:ptCount val="2"/>
                <c:pt idx="0">
                  <c:v>S14</c:v>
                </c:pt>
                <c:pt idx="1">
                  <c:v>S14 SAB</c:v>
                </c:pt>
              </c:strCache>
            </c:strRef>
          </c:cat>
          <c:val>
            <c:numRef>
              <c:f>'S14'!$C$2:$C$3</c:f>
              <c:numCache>
                <c:ptCount val="2"/>
                <c:pt idx="0">
                  <c:v>0.00333</c:v>
                </c:pt>
                <c:pt idx="1">
                  <c:v>0</c:v>
                </c:pt>
              </c:numCache>
            </c:numRef>
          </c:val>
        </c:ser>
        <c:axId val="48003036"/>
        <c:axId val="29374141"/>
      </c:barChart>
      <c:catAx>
        <c:axId val="48003036"/>
        <c:scaling>
          <c:orientation val="minMax"/>
        </c:scaling>
        <c:axPos val="b"/>
        <c:delete val="0"/>
        <c:numFmt formatCode="General" sourceLinked="1"/>
        <c:majorTickMark val="out"/>
        <c:minorTickMark val="none"/>
        <c:tickLblPos val="nextTo"/>
        <c:crossAx val="29374141"/>
        <c:crosses val="autoZero"/>
        <c:auto val="1"/>
        <c:lblOffset val="100"/>
        <c:noMultiLvlLbl val="0"/>
      </c:catAx>
      <c:valAx>
        <c:axId val="29374141"/>
        <c:scaling>
          <c:orientation val="minMax"/>
        </c:scaling>
        <c:axPos val="l"/>
        <c:title>
          <c:tx>
            <c:rich>
              <a:bodyPr vert="horz" rot="-5400000" anchor="ctr"/>
              <a:lstStyle/>
              <a:p>
                <a:pPr algn="ctr">
                  <a:defRPr/>
                </a:pPr>
                <a:r>
                  <a:rPr lang="en-US" cap="none" sz="800" b="1" i="0" u="none" baseline="0"/>
                  <a:t>Call Rate/sec</a:t>
                </a:r>
              </a:p>
            </c:rich>
          </c:tx>
          <c:layout/>
          <c:overlay val="0"/>
          <c:spPr>
            <a:noFill/>
            <a:ln>
              <a:noFill/>
            </a:ln>
          </c:spPr>
        </c:title>
        <c:majorGridlines/>
        <c:delete val="0"/>
        <c:numFmt formatCode="General" sourceLinked="1"/>
        <c:majorTickMark val="out"/>
        <c:minorTickMark val="none"/>
        <c:tickLblPos val="nextTo"/>
        <c:crossAx val="480030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S18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'S18'!$E$2:$E$3</c:f>
                <c:numCache>
                  <c:ptCount val="2"/>
                  <c:pt idx="0">
                    <c:v>0.00167</c:v>
                  </c:pt>
                  <c:pt idx="1">
                    <c:v>0</c:v>
                  </c:pt>
                </c:numCache>
              </c:numRef>
            </c:plus>
            <c:minus>
              <c:numRef>
                <c:f>'S18'!$E$2:$E$3</c:f>
                <c:numCache>
                  <c:ptCount val="2"/>
                  <c:pt idx="0">
                    <c:v>0.00167</c:v>
                  </c:pt>
                  <c:pt idx="1">
                    <c:v>0</c:v>
                  </c:pt>
                </c:numCache>
              </c:numRef>
            </c:minus>
            <c:noEndCap val="0"/>
          </c:errBars>
          <c:cat>
            <c:strRef>
              <c:f>'S18'!$A$2:$A$3</c:f>
              <c:strCache>
                <c:ptCount val="2"/>
                <c:pt idx="0">
                  <c:v>S18</c:v>
                </c:pt>
                <c:pt idx="1">
                  <c:v>S18 SAB</c:v>
                </c:pt>
              </c:strCache>
            </c:strRef>
          </c:cat>
          <c:val>
            <c:numRef>
              <c:f>'S18'!$C$2:$C$3</c:f>
              <c:numCache>
                <c:ptCount val="2"/>
                <c:pt idx="0">
                  <c:v>0.00167</c:v>
                </c:pt>
                <c:pt idx="1">
                  <c:v>0</c:v>
                </c:pt>
              </c:numCache>
            </c:numRef>
          </c:val>
        </c:ser>
        <c:axId val="63040678"/>
        <c:axId val="30495191"/>
      </c:barChart>
      <c:catAx>
        <c:axId val="63040678"/>
        <c:scaling>
          <c:orientation val="minMax"/>
        </c:scaling>
        <c:axPos val="b"/>
        <c:delete val="0"/>
        <c:numFmt formatCode="General" sourceLinked="1"/>
        <c:majorTickMark val="out"/>
        <c:minorTickMark val="none"/>
        <c:tickLblPos val="nextTo"/>
        <c:crossAx val="30495191"/>
        <c:crosses val="autoZero"/>
        <c:auto val="1"/>
        <c:lblOffset val="100"/>
        <c:noMultiLvlLbl val="0"/>
      </c:catAx>
      <c:valAx>
        <c:axId val="30495191"/>
        <c:scaling>
          <c:orientation val="minMax"/>
        </c:scaling>
        <c:axPos val="l"/>
        <c:title>
          <c:tx>
            <c:rich>
              <a:bodyPr vert="horz" rot="-5400000" anchor="ctr"/>
              <a:lstStyle/>
              <a:p>
                <a:pPr algn="ctr">
                  <a:defRPr/>
                </a:pPr>
                <a:r>
                  <a:rPr lang="en-US" cap="none" sz="800" b="1" i="0" u="none" baseline="0"/>
                  <a:t>Call Rate/sec</a:t>
                </a:r>
              </a:p>
            </c:rich>
          </c:tx>
          <c:layout/>
          <c:overlay val="0"/>
          <c:spPr>
            <a:noFill/>
            <a:ln>
              <a:noFill/>
            </a:ln>
          </c:spPr>
        </c:title>
        <c:majorGridlines/>
        <c:delete val="0"/>
        <c:numFmt formatCode="General" sourceLinked="1"/>
        <c:majorTickMark val="out"/>
        <c:minorTickMark val="none"/>
        <c:tickLblPos val="nextTo"/>
        <c:crossAx val="630406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S19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'S19'!$E$2:$E$3</c:f>
                <c:numCache>
                  <c:ptCount val="2"/>
                  <c:pt idx="0">
                    <c:v>0.00167</c:v>
                  </c:pt>
                  <c:pt idx="1">
                    <c:v>0</c:v>
                  </c:pt>
                </c:numCache>
              </c:numRef>
            </c:plus>
            <c:minus>
              <c:numRef>
                <c:f>'S19'!$E$2:$E$3</c:f>
                <c:numCache>
                  <c:ptCount val="2"/>
                  <c:pt idx="0">
                    <c:v>0.00167</c:v>
                  </c:pt>
                  <c:pt idx="1">
                    <c:v>0</c:v>
                  </c:pt>
                </c:numCache>
              </c:numRef>
            </c:minus>
            <c:noEndCap val="0"/>
          </c:errBars>
          <c:cat>
            <c:strRef>
              <c:f>'S19'!$A$2:$A$3</c:f>
              <c:strCache/>
            </c:strRef>
          </c:cat>
          <c:val>
            <c:numRef>
              <c:f>'S19'!$C$2:$C$3</c:f>
              <c:numCache/>
            </c:numRef>
          </c:val>
        </c:ser>
        <c:axId val="6021264"/>
        <c:axId val="54191377"/>
      </c:barChart>
      <c:catAx>
        <c:axId val="6021264"/>
        <c:scaling>
          <c:orientation val="minMax"/>
        </c:scaling>
        <c:axPos val="b"/>
        <c:delete val="0"/>
        <c:numFmt formatCode="General" sourceLinked="1"/>
        <c:majorTickMark val="out"/>
        <c:minorTickMark val="none"/>
        <c:tickLblPos val="nextTo"/>
        <c:crossAx val="54191377"/>
        <c:crosses val="autoZero"/>
        <c:auto val="1"/>
        <c:lblOffset val="100"/>
        <c:noMultiLvlLbl val="0"/>
      </c:catAx>
      <c:valAx>
        <c:axId val="54191377"/>
        <c:scaling>
          <c:orientation val="minMax"/>
        </c:scaling>
        <c:axPos val="l"/>
        <c:title>
          <c:tx>
            <c:rich>
              <a:bodyPr vert="horz" rot="-5400000" anchor="ctr"/>
              <a:lstStyle/>
              <a:p>
                <a:pPr algn="ctr">
                  <a:defRPr/>
                </a:pPr>
                <a:r>
                  <a:rPr lang="en-US" cap="none" sz="800" b="1" i="0" u="none" baseline="0"/>
                  <a:t>Call Rate/sec</a:t>
                </a:r>
              </a:p>
            </c:rich>
          </c:tx>
          <c:layout/>
          <c:overlay val="0"/>
          <c:spPr>
            <a:noFill/>
            <a:ln>
              <a:noFill/>
            </a:ln>
          </c:spPr>
        </c:title>
        <c:majorGridlines/>
        <c:delete val="0"/>
        <c:numFmt formatCode="General" sourceLinked="1"/>
        <c:majorTickMark val="out"/>
        <c:minorTickMark val="none"/>
        <c:tickLblPos val="nextTo"/>
        <c:crossAx val="60212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SAB rate based on vessel range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anova1!$G$5:$G$6</c:f>
                <c:numCache>
                  <c:ptCount val="2"/>
                  <c:pt idx="0">
                    <c:v>0.000755272472645936</c:v>
                  </c:pt>
                  <c:pt idx="1">
                    <c:v>0.0011178931340736602</c:v>
                  </c:pt>
                </c:numCache>
              </c:numRef>
            </c:plus>
            <c:minus>
              <c:numRef>
                <c:f>anova1!$G$5:$G$6</c:f>
                <c:numCache>
                  <c:ptCount val="2"/>
                  <c:pt idx="0">
                    <c:v>0.000755272472645936</c:v>
                  </c:pt>
                  <c:pt idx="1">
                    <c:v>0.0011178931340736602</c:v>
                  </c:pt>
                </c:numCache>
              </c:numRef>
            </c:minus>
            <c:noEndCap val="0"/>
          </c:errBars>
          <c:cat>
            <c:strRef>
              <c:f>anova1!$A$5:$A$6</c:f>
              <c:strCache/>
            </c:strRef>
          </c:cat>
          <c:val>
            <c:numRef>
              <c:f>anova1!$D$5:$D$6</c:f>
              <c:numCache/>
            </c:numRef>
          </c:val>
        </c:ser>
        <c:axId val="17960346"/>
        <c:axId val="27425387"/>
      </c:barChart>
      <c:catAx>
        <c:axId val="17960346"/>
        <c:scaling>
          <c:orientation val="minMax"/>
        </c:scaling>
        <c:axPos val="b"/>
        <c:title>
          <c:tx>
            <c:rich>
              <a:bodyPr vert="horz" rot="0" anchor="ctr"/>
              <a:lstStyle/>
              <a:p>
                <a:pPr algn="ctr">
                  <a:defRPr/>
                </a:pPr>
                <a:r>
                  <a:rPr lang="en-US" cap="none" sz="1000" b="1" i="0" u="none" baseline="0"/>
                  <a:t>Distance categories</a:t>
                </a:r>
              </a:p>
            </c:rich>
          </c:tx>
          <c:layout/>
          <c:overlay val="0"/>
          <c:spPr>
            <a:noFill/>
            <a:ln>
              <a:noFill/>
            </a:ln>
          </c:spPr>
        </c:title>
        <c:delete val="0"/>
        <c:numFmt formatCode="General" sourceLinked="1"/>
        <c:majorTickMark val="out"/>
        <c:minorTickMark val="none"/>
        <c:tickLblPos val="nextTo"/>
        <c:crossAx val="27425387"/>
        <c:crosses val="autoZero"/>
        <c:auto val="1"/>
        <c:lblOffset val="100"/>
        <c:noMultiLvlLbl val="0"/>
      </c:catAx>
      <c:valAx>
        <c:axId val="27425387"/>
        <c:scaling>
          <c:orientation val="minMax"/>
        </c:scaling>
        <c:axPos val="l"/>
        <c:title>
          <c:tx>
            <c:rich>
              <a:bodyPr vert="horz" rot="-5400000" anchor="ctr"/>
              <a:lstStyle/>
              <a:p>
                <a:pPr algn="ctr">
                  <a:defRPr/>
                </a:pPr>
                <a:r>
                  <a:rPr lang="en-US" cap="none" sz="1000" b="1" i="0" u="none" baseline="0"/>
                  <a:t>SAB rate</a:t>
                </a:r>
              </a:p>
            </c:rich>
          </c:tx>
          <c:layout/>
          <c:overlay val="0"/>
          <c:spPr>
            <a:noFill/>
            <a:ln>
              <a:noFill/>
            </a:ln>
          </c:spPr>
        </c:title>
        <c:majorGridlines/>
        <c:delete val="0"/>
        <c:numFmt formatCode="General" sourceLinked="1"/>
        <c:majorTickMark val="out"/>
        <c:minorTickMark val="none"/>
        <c:tickLblPos val="nextTo"/>
        <c:crossAx val="179603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Average dB based on vessel range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anova2!$G$5:$G$6</c:f>
                <c:numCache>
                  <c:ptCount val="2"/>
                  <c:pt idx="0">
                    <c:v>0.8902155133060303</c:v>
                  </c:pt>
                  <c:pt idx="1">
                    <c:v>0.5428872172120512</c:v>
                  </c:pt>
                </c:numCache>
              </c:numRef>
            </c:plus>
            <c:minus>
              <c:numRef>
                <c:f>anova2!$G$5:$G$6</c:f>
                <c:numCache>
                  <c:ptCount val="2"/>
                  <c:pt idx="0">
                    <c:v>0.8902155133060303</c:v>
                  </c:pt>
                  <c:pt idx="1">
                    <c:v>0.5428872172120512</c:v>
                  </c:pt>
                </c:numCache>
              </c:numRef>
            </c:minus>
            <c:noEndCap val="0"/>
          </c:errBars>
          <c:cat>
            <c:strRef>
              <c:f>anova2!$A$5:$A$6</c:f>
              <c:strCache/>
            </c:strRef>
          </c:cat>
          <c:val>
            <c:numRef>
              <c:f>anova2!$D$5:$D$6</c:f>
              <c:numCache/>
            </c:numRef>
          </c:val>
        </c:ser>
        <c:axId val="45501892"/>
        <c:axId val="6863845"/>
      </c:barChart>
      <c:catAx>
        <c:axId val="45501892"/>
        <c:scaling>
          <c:orientation val="minMax"/>
        </c:scaling>
        <c:axPos val="b"/>
        <c:title>
          <c:tx>
            <c:rich>
              <a:bodyPr vert="horz" rot="0" anchor="ctr"/>
              <a:lstStyle/>
              <a:p>
                <a:pPr algn="ctr">
                  <a:defRPr/>
                </a:pPr>
                <a:r>
                  <a:rPr lang="en-US" cap="none" sz="1000" b="1" i="0" u="none" baseline="0"/>
                  <a:t>Distance categories</a:t>
                </a:r>
              </a:p>
            </c:rich>
          </c:tx>
          <c:layout/>
          <c:overlay val="0"/>
          <c:spPr>
            <a:noFill/>
            <a:ln>
              <a:noFill/>
            </a:ln>
          </c:spPr>
        </c:title>
        <c:delete val="0"/>
        <c:numFmt formatCode="General" sourceLinked="1"/>
        <c:majorTickMark val="out"/>
        <c:minorTickMark val="none"/>
        <c:tickLblPos val="nextTo"/>
        <c:crossAx val="6863845"/>
        <c:crosses val="autoZero"/>
        <c:auto val="1"/>
        <c:lblOffset val="100"/>
        <c:noMultiLvlLbl val="0"/>
      </c:catAx>
      <c:valAx>
        <c:axId val="6863845"/>
        <c:scaling>
          <c:orientation val="minMax"/>
        </c:scaling>
        <c:axPos val="l"/>
        <c:title>
          <c:tx>
            <c:rich>
              <a:bodyPr vert="horz" rot="-5400000" anchor="ctr"/>
              <a:lstStyle/>
              <a:p>
                <a:pPr algn="ctr">
                  <a:defRPr/>
                </a:pPr>
                <a:r>
                  <a:rPr lang="en-US" cap="none" sz="1000" b="1" i="0" u="none" baseline="0"/>
                  <a:t>dB</a:t>
                </a:r>
              </a:p>
            </c:rich>
          </c:tx>
          <c:layout/>
          <c:overlay val="0"/>
          <c:spPr>
            <a:noFill/>
            <a:ln>
              <a:noFill/>
            </a:ln>
          </c:spPr>
        </c:title>
        <c:majorGridlines/>
        <c:delete val="0"/>
        <c:numFmt formatCode="General" sourceLinked="1"/>
        <c:majorTickMark val="out"/>
        <c:minorTickMark val="none"/>
        <c:tickLblPos val="nextTo"/>
        <c:crossAx val="455018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SABs affected by dB</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'avg dB'!$N$2:$N$30</c:f>
              <c:numCache>
                <c:ptCount val="29"/>
                <c:pt idx="0">
                  <c:v>105.6</c:v>
                </c:pt>
                <c:pt idx="1">
                  <c:v>106.5</c:v>
                </c:pt>
                <c:pt idx="2">
                  <c:v>106.66666666666667</c:v>
                </c:pt>
                <c:pt idx="3">
                  <c:v>107</c:v>
                </c:pt>
                <c:pt idx="4">
                  <c:v>107</c:v>
                </c:pt>
                <c:pt idx="5">
                  <c:v>107</c:v>
                </c:pt>
                <c:pt idx="6">
                  <c:v>108</c:v>
                </c:pt>
                <c:pt idx="7">
                  <c:v>108</c:v>
                </c:pt>
                <c:pt idx="8">
                  <c:v>108.33333333333333</c:v>
                </c:pt>
                <c:pt idx="9">
                  <c:v>108.33333333333333</c:v>
                </c:pt>
                <c:pt idx="10">
                  <c:v>108.5</c:v>
                </c:pt>
                <c:pt idx="11">
                  <c:v>108.75</c:v>
                </c:pt>
                <c:pt idx="12">
                  <c:v>109.66666666666667</c:v>
                </c:pt>
                <c:pt idx="13">
                  <c:v>110</c:v>
                </c:pt>
                <c:pt idx="14">
                  <c:v>110</c:v>
                </c:pt>
                <c:pt idx="15">
                  <c:v>110.5</c:v>
                </c:pt>
                <c:pt idx="16">
                  <c:v>111</c:v>
                </c:pt>
                <c:pt idx="17">
                  <c:v>111</c:v>
                </c:pt>
                <c:pt idx="18">
                  <c:v>111</c:v>
                </c:pt>
                <c:pt idx="19">
                  <c:v>111</c:v>
                </c:pt>
                <c:pt idx="20">
                  <c:v>111</c:v>
                </c:pt>
                <c:pt idx="21">
                  <c:v>111.14285714285714</c:v>
                </c:pt>
                <c:pt idx="22">
                  <c:v>112</c:v>
                </c:pt>
                <c:pt idx="23">
                  <c:v>112.5</c:v>
                </c:pt>
                <c:pt idx="24">
                  <c:v>113</c:v>
                </c:pt>
                <c:pt idx="25">
                  <c:v>114.66666666666667</c:v>
                </c:pt>
                <c:pt idx="26">
                  <c:v>115.5</c:v>
                </c:pt>
                <c:pt idx="27">
                  <c:v>116.5</c:v>
                </c:pt>
                <c:pt idx="28">
                  <c:v>118</c:v>
                </c:pt>
              </c:numCache>
            </c:numRef>
          </c:xVal>
          <c:yVal>
            <c:numRef>
              <c:f>'avg dB'!$O$2:$O$30</c:f>
              <c:numCache>
                <c:ptCount val="29"/>
                <c:pt idx="0">
                  <c:v>0.016666666666666666</c:v>
                </c:pt>
                <c:pt idx="1">
                  <c:v>0.006666666666666667</c:v>
                </c:pt>
                <c:pt idx="2">
                  <c:v>0.01</c:v>
                </c:pt>
                <c:pt idx="3">
                  <c:v>0.006666666666666667</c:v>
                </c:pt>
                <c:pt idx="4">
                  <c:v>0.006666666666666667</c:v>
                </c:pt>
                <c:pt idx="5">
                  <c:v>0.006666666666666667</c:v>
                </c:pt>
                <c:pt idx="6">
                  <c:v>0.006666666666666667</c:v>
                </c:pt>
                <c:pt idx="7">
                  <c:v>0.0033333333333333335</c:v>
                </c:pt>
                <c:pt idx="8">
                  <c:v>0.01</c:v>
                </c:pt>
                <c:pt idx="9">
                  <c:v>0.01</c:v>
                </c:pt>
                <c:pt idx="10">
                  <c:v>0.006666666666666667</c:v>
                </c:pt>
                <c:pt idx="11">
                  <c:v>0.013333333333333334</c:v>
                </c:pt>
                <c:pt idx="12">
                  <c:v>0.01</c:v>
                </c:pt>
                <c:pt idx="13">
                  <c:v>0.006666666666666667</c:v>
                </c:pt>
                <c:pt idx="14">
                  <c:v>0.0033333333333333335</c:v>
                </c:pt>
                <c:pt idx="15">
                  <c:v>0.006666666666666667</c:v>
                </c:pt>
                <c:pt idx="16">
                  <c:v>0.0033333333333333335</c:v>
                </c:pt>
                <c:pt idx="17">
                  <c:v>0.013333333333333334</c:v>
                </c:pt>
                <c:pt idx="18">
                  <c:v>0.0033333333333333335</c:v>
                </c:pt>
                <c:pt idx="19">
                  <c:v>0.0033333333333333335</c:v>
                </c:pt>
                <c:pt idx="20">
                  <c:v>0.0033333333333333335</c:v>
                </c:pt>
                <c:pt idx="21">
                  <c:v>0.023333333333333334</c:v>
                </c:pt>
                <c:pt idx="22">
                  <c:v>0.01</c:v>
                </c:pt>
                <c:pt idx="23">
                  <c:v>0.006666666666666667</c:v>
                </c:pt>
                <c:pt idx="24">
                  <c:v>0.0033333333333333335</c:v>
                </c:pt>
                <c:pt idx="25">
                  <c:v>0.01</c:v>
                </c:pt>
                <c:pt idx="26">
                  <c:v>0.006666666666666667</c:v>
                </c:pt>
                <c:pt idx="27">
                  <c:v>0.006666666666666667</c:v>
                </c:pt>
                <c:pt idx="28">
                  <c:v>0.0033333333333333335</c:v>
                </c:pt>
              </c:numCache>
            </c:numRef>
          </c:yVal>
          <c:smooth val="0"/>
        </c:ser>
        <c:axId val="61774606"/>
        <c:axId val="19100543"/>
      </c:scatterChart>
      <c:valAx>
        <c:axId val="61774606"/>
        <c:scaling>
          <c:orientation val="minMax"/>
        </c:scaling>
        <c:axPos val="b"/>
        <c:title>
          <c:tx>
            <c:rich>
              <a:bodyPr vert="horz" rot="0" anchor="ctr"/>
              <a:lstStyle/>
              <a:p>
                <a:pPr algn="ctr">
                  <a:defRPr/>
                </a:pPr>
                <a:r>
                  <a:rPr lang="en-US" cap="none" sz="1000" b="1" i="0" u="none" baseline="0"/>
                  <a:t>dB</a:t>
                </a:r>
              </a:p>
            </c:rich>
          </c:tx>
          <c:layout/>
          <c:overlay val="0"/>
          <c:spPr>
            <a:noFill/>
            <a:ln>
              <a:noFill/>
            </a:ln>
          </c:spPr>
        </c:title>
        <c:delete val="0"/>
        <c:numFmt formatCode="General" sourceLinked="1"/>
        <c:majorTickMark val="out"/>
        <c:minorTickMark val="none"/>
        <c:tickLblPos val="nextTo"/>
        <c:crossAx val="19100543"/>
        <c:crosses val="autoZero"/>
        <c:crossBetween val="midCat"/>
        <c:dispUnits/>
      </c:valAx>
      <c:valAx>
        <c:axId val="19100543"/>
        <c:scaling>
          <c:orientation val="minMax"/>
        </c:scaling>
        <c:axPos val="l"/>
        <c:title>
          <c:tx>
            <c:rich>
              <a:bodyPr vert="horz" rot="-5400000" anchor="ctr"/>
              <a:lstStyle/>
              <a:p>
                <a:pPr algn="ctr">
                  <a:defRPr/>
                </a:pPr>
                <a:r>
                  <a:rPr lang="en-US" cap="none" sz="1000" b="1" i="0" u="none" baseline="0"/>
                  <a:t>SAB/sec</a:t>
                </a:r>
              </a:p>
            </c:rich>
          </c:tx>
          <c:layout/>
          <c:overlay val="0"/>
          <c:spPr>
            <a:noFill/>
            <a:ln>
              <a:noFill/>
            </a:ln>
          </c:spPr>
        </c:title>
        <c:majorGridlines/>
        <c:delete val="0"/>
        <c:numFmt formatCode="General" sourceLinked="1"/>
        <c:majorTickMark val="out"/>
        <c:minorTickMark val="none"/>
        <c:tickLblPos val="nextTo"/>
        <c:crossAx val="6177460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S2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'S2'!$E$2:$E$3</c:f>
                <c:numCache>
                  <c:ptCount val="2"/>
                  <c:pt idx="0">
                    <c:v>0</c:v>
                  </c:pt>
                  <c:pt idx="1">
                    <c:v>0.02</c:v>
                  </c:pt>
                </c:numCache>
              </c:numRef>
            </c:plus>
            <c:minus>
              <c:numRef>
                <c:f>'S2'!$E$2:$E$3</c:f>
                <c:numCache>
                  <c:ptCount val="2"/>
                  <c:pt idx="0">
                    <c:v>0</c:v>
                  </c:pt>
                  <c:pt idx="1">
                    <c:v>0.02</c:v>
                  </c:pt>
                </c:numCache>
              </c:numRef>
            </c:minus>
            <c:noEndCap val="0"/>
          </c:errBars>
          <c:cat>
            <c:strRef>
              <c:f>'S2'!$A$2:$A$3</c:f>
              <c:strCache/>
            </c:strRef>
          </c:cat>
          <c:val>
            <c:numRef>
              <c:f>'S2'!$C$2:$C$3</c:f>
              <c:numCache/>
            </c:numRef>
          </c:val>
        </c:ser>
        <c:axId val="30458380"/>
        <c:axId val="5689965"/>
      </c:barChart>
      <c:catAx>
        <c:axId val="30458380"/>
        <c:scaling>
          <c:orientation val="minMax"/>
        </c:scaling>
        <c:axPos val="b"/>
        <c:delete val="0"/>
        <c:numFmt formatCode="General" sourceLinked="1"/>
        <c:majorTickMark val="out"/>
        <c:minorTickMark val="none"/>
        <c:tickLblPos val="nextTo"/>
        <c:crossAx val="5689965"/>
        <c:crosses val="autoZero"/>
        <c:auto val="1"/>
        <c:lblOffset val="100"/>
        <c:noMultiLvlLbl val="0"/>
      </c:catAx>
      <c:valAx>
        <c:axId val="5689965"/>
        <c:scaling>
          <c:orientation val="minMax"/>
        </c:scaling>
        <c:axPos val="l"/>
        <c:title>
          <c:tx>
            <c:rich>
              <a:bodyPr vert="horz" rot="-5400000" anchor="ctr"/>
              <a:lstStyle/>
              <a:p>
                <a:pPr algn="ctr">
                  <a:defRPr/>
                </a:pPr>
                <a:r>
                  <a:rPr lang="en-US" cap="none" sz="1000" b="1" i="0" u="none" baseline="0"/>
                  <a:t>Call Rate/sec</a:t>
                </a:r>
              </a:p>
            </c:rich>
          </c:tx>
          <c:layout/>
          <c:overlay val="0"/>
          <c:spPr>
            <a:noFill/>
            <a:ln>
              <a:noFill/>
            </a:ln>
          </c:spPr>
        </c:title>
        <c:majorGridlines/>
        <c:delete val="0"/>
        <c:numFmt formatCode="General" sourceLinked="1"/>
        <c:majorTickMark val="out"/>
        <c:minorTickMark val="none"/>
        <c:tickLblPos val="nextTo"/>
        <c:crossAx val="304583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S3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'S3'!$E$2:$E$3</c:f>
                <c:numCache>
                  <c:ptCount val="2"/>
                  <c:pt idx="0">
                    <c:v>0.0371</c:v>
                  </c:pt>
                  <c:pt idx="1">
                    <c:v>0.0194</c:v>
                  </c:pt>
                </c:numCache>
              </c:numRef>
            </c:plus>
            <c:minus>
              <c:numRef>
                <c:f>'S3'!$E$2:$E$3</c:f>
                <c:numCache>
                  <c:ptCount val="2"/>
                  <c:pt idx="0">
                    <c:v>0.0371</c:v>
                  </c:pt>
                  <c:pt idx="1">
                    <c:v>0.0194</c:v>
                  </c:pt>
                </c:numCache>
              </c:numRef>
            </c:minus>
            <c:noEndCap val="0"/>
          </c:errBars>
          <c:cat>
            <c:strRef>
              <c:f>'S3'!$A$2:$A$3</c:f>
              <c:strCache>
                <c:ptCount val="2"/>
                <c:pt idx="0">
                  <c:v>S3</c:v>
                </c:pt>
                <c:pt idx="1">
                  <c:v>S3 SAB</c:v>
                </c:pt>
              </c:strCache>
            </c:strRef>
          </c:cat>
          <c:val>
            <c:numRef>
              <c:f>'S3'!$C$2:$C$3</c:f>
              <c:numCache>
                <c:ptCount val="2"/>
                <c:pt idx="0">
                  <c:v>0.0483</c:v>
                </c:pt>
                <c:pt idx="1">
                  <c:v>0.0417</c:v>
                </c:pt>
              </c:numCache>
            </c:numRef>
          </c:val>
        </c:ser>
        <c:axId val="51209686"/>
        <c:axId val="58233991"/>
      </c:barChart>
      <c:catAx>
        <c:axId val="51209686"/>
        <c:scaling>
          <c:orientation val="minMax"/>
        </c:scaling>
        <c:axPos val="b"/>
        <c:delete val="0"/>
        <c:numFmt formatCode="General" sourceLinked="1"/>
        <c:majorTickMark val="out"/>
        <c:minorTickMark val="none"/>
        <c:tickLblPos val="nextTo"/>
        <c:crossAx val="58233991"/>
        <c:crosses val="autoZero"/>
        <c:auto val="1"/>
        <c:lblOffset val="100"/>
        <c:noMultiLvlLbl val="0"/>
      </c:catAx>
      <c:valAx>
        <c:axId val="58233991"/>
        <c:scaling>
          <c:orientation val="minMax"/>
        </c:scaling>
        <c:axPos val="l"/>
        <c:title>
          <c:tx>
            <c:rich>
              <a:bodyPr vert="horz" rot="-5400000" anchor="ctr"/>
              <a:lstStyle/>
              <a:p>
                <a:pPr algn="ctr">
                  <a:defRPr/>
                </a:pPr>
                <a:r>
                  <a:rPr lang="en-US" cap="none" sz="1000" b="1" i="0" u="none" baseline="0"/>
                  <a:t>Call Rate/sec</a:t>
                </a:r>
              </a:p>
            </c:rich>
          </c:tx>
          <c:layout/>
          <c:overlay val="0"/>
          <c:spPr>
            <a:noFill/>
            <a:ln>
              <a:noFill/>
            </a:ln>
          </c:spPr>
        </c:title>
        <c:majorGridlines/>
        <c:delete val="0"/>
        <c:numFmt formatCode="General" sourceLinked="1"/>
        <c:majorTickMark val="out"/>
        <c:minorTickMark val="none"/>
        <c:tickLblPos val="nextTo"/>
        <c:crossAx val="512096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S4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'S4'!$E$2:$E$3</c:f>
                <c:numCache>
                  <c:ptCount val="2"/>
                  <c:pt idx="0">
                    <c:v>0.0097</c:v>
                  </c:pt>
                  <c:pt idx="1">
                    <c:v>0.0203</c:v>
                  </c:pt>
                </c:numCache>
              </c:numRef>
            </c:plus>
            <c:minus>
              <c:numRef>
                <c:f>'S4'!$E$2:$E$3</c:f>
                <c:numCache>
                  <c:ptCount val="2"/>
                  <c:pt idx="0">
                    <c:v>0.0097</c:v>
                  </c:pt>
                  <c:pt idx="1">
                    <c:v>0.0203</c:v>
                  </c:pt>
                </c:numCache>
              </c:numRef>
            </c:minus>
            <c:noEndCap val="0"/>
          </c:errBars>
          <c:cat>
            <c:strRef>
              <c:f>'S4'!$A$2:$A$3</c:f>
              <c:strCache/>
            </c:strRef>
          </c:cat>
          <c:val>
            <c:numRef>
              <c:f>'S4'!$C$2:$C$3</c:f>
              <c:numCache/>
            </c:numRef>
          </c:val>
        </c:ser>
        <c:axId val="54343872"/>
        <c:axId val="19332801"/>
      </c:barChart>
      <c:catAx>
        <c:axId val="54343872"/>
        <c:scaling>
          <c:orientation val="minMax"/>
        </c:scaling>
        <c:axPos val="b"/>
        <c:delete val="0"/>
        <c:numFmt formatCode="General" sourceLinked="1"/>
        <c:majorTickMark val="out"/>
        <c:minorTickMark val="none"/>
        <c:tickLblPos val="nextTo"/>
        <c:crossAx val="19332801"/>
        <c:crosses val="autoZero"/>
        <c:auto val="1"/>
        <c:lblOffset val="100"/>
        <c:noMultiLvlLbl val="0"/>
      </c:catAx>
      <c:valAx>
        <c:axId val="19332801"/>
        <c:scaling>
          <c:orientation val="minMax"/>
        </c:scaling>
        <c:axPos val="l"/>
        <c:title>
          <c:tx>
            <c:rich>
              <a:bodyPr vert="horz" rot="-5400000" anchor="ctr"/>
              <a:lstStyle/>
              <a:p>
                <a:pPr algn="ctr">
                  <a:defRPr/>
                </a:pPr>
                <a:r>
                  <a:rPr lang="en-US" cap="none" sz="1000" b="1" i="0" u="none" baseline="0"/>
                  <a:t>Call Rate/sec</a:t>
                </a:r>
              </a:p>
            </c:rich>
          </c:tx>
          <c:layout/>
          <c:overlay val="0"/>
          <c:spPr>
            <a:noFill/>
            <a:ln>
              <a:noFill/>
            </a:ln>
          </c:spPr>
        </c:title>
        <c:majorGridlines/>
        <c:delete val="0"/>
        <c:numFmt formatCode="General" sourceLinked="1"/>
        <c:majorTickMark val="out"/>
        <c:minorTickMark val="none"/>
        <c:tickLblPos val="nextTo"/>
        <c:crossAx val="5434387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t>S7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'S7'!$E$2:$E$3</c:f>
                <c:numCache>
                  <c:ptCount val="2"/>
                  <c:pt idx="0">
                    <c:v>0</c:v>
                  </c:pt>
                  <c:pt idx="1">
                    <c:v>0.01</c:v>
                  </c:pt>
                </c:numCache>
              </c:numRef>
            </c:plus>
            <c:minus>
              <c:numRef>
                <c:f>'S7'!$E$2:$E$3</c:f>
                <c:numCache>
                  <c:ptCount val="2"/>
                  <c:pt idx="0">
                    <c:v>0</c:v>
                  </c:pt>
                  <c:pt idx="1">
                    <c:v>0.01</c:v>
                  </c:pt>
                </c:numCache>
              </c:numRef>
            </c:minus>
            <c:noEndCap val="0"/>
          </c:errBars>
          <c:cat>
            <c:strRef>
              <c:f>'S7'!$A$2:$A$3</c:f>
              <c:strCache>
                <c:ptCount val="2"/>
                <c:pt idx="0">
                  <c:v>S7</c:v>
                </c:pt>
                <c:pt idx="1">
                  <c:v>S7 SAB</c:v>
                </c:pt>
              </c:strCache>
            </c:strRef>
          </c:cat>
          <c:val>
            <c:numRef>
              <c:f>'S7'!$C$2:$C$3</c:f>
              <c:numCache>
                <c:ptCount val="2"/>
                <c:pt idx="0">
                  <c:v>0</c:v>
                </c:pt>
                <c:pt idx="1">
                  <c:v>0.01</c:v>
                </c:pt>
              </c:numCache>
            </c:numRef>
          </c:val>
        </c:ser>
        <c:axId val="39777482"/>
        <c:axId val="22453019"/>
      </c:barChart>
      <c:catAx>
        <c:axId val="39777482"/>
        <c:scaling>
          <c:orientation val="minMax"/>
        </c:scaling>
        <c:axPos val="b"/>
        <c:delete val="0"/>
        <c:numFmt formatCode="General" sourceLinked="1"/>
        <c:majorTickMark val="out"/>
        <c:minorTickMark val="none"/>
        <c:tickLblPos val="nextTo"/>
        <c:crossAx val="22453019"/>
        <c:crosses val="autoZero"/>
        <c:auto val="1"/>
        <c:lblOffset val="100"/>
        <c:noMultiLvlLbl val="0"/>
      </c:catAx>
      <c:valAx>
        <c:axId val="22453019"/>
        <c:scaling>
          <c:orientation val="minMax"/>
        </c:scaling>
        <c:axPos val="l"/>
        <c:title>
          <c:tx>
            <c:rich>
              <a:bodyPr vert="horz" rot="-5400000" anchor="ctr"/>
              <a:lstStyle/>
              <a:p>
                <a:pPr algn="ctr">
                  <a:defRPr/>
                </a:pPr>
                <a:r>
                  <a:rPr lang="en-US" cap="none" sz="975" b="1" i="0" u="none" baseline="0"/>
                  <a:t>Call Rate/sec</a:t>
                </a:r>
              </a:p>
            </c:rich>
          </c:tx>
          <c:layout/>
          <c:overlay val="0"/>
          <c:spPr>
            <a:noFill/>
            <a:ln>
              <a:noFill/>
            </a:ln>
          </c:spPr>
        </c:title>
        <c:majorGridlines/>
        <c:delete val="0"/>
        <c:numFmt formatCode="General" sourceLinked="1"/>
        <c:majorTickMark val="out"/>
        <c:minorTickMark val="none"/>
        <c:tickLblPos val="nextTo"/>
        <c:crossAx val="3977748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S8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'S8'!$E$2:$E$3</c:f>
                <c:numCache>
                  <c:ptCount val="2"/>
                  <c:pt idx="0">
                    <c:v>0.00667</c:v>
                  </c:pt>
                  <c:pt idx="1">
                    <c:v>0</c:v>
                  </c:pt>
                </c:numCache>
              </c:numRef>
            </c:plus>
            <c:minus>
              <c:numRef>
                <c:f>'S8'!$E$2:$E$3</c:f>
                <c:numCache>
                  <c:ptCount val="2"/>
                  <c:pt idx="0">
                    <c:v>0.00667</c:v>
                  </c:pt>
                  <c:pt idx="1">
                    <c:v>0</c:v>
                  </c:pt>
                </c:numCache>
              </c:numRef>
            </c:minus>
            <c:noEndCap val="0"/>
          </c:errBars>
          <c:cat>
            <c:strRef>
              <c:f>'S8'!$A$2:$A$3</c:f>
              <c:strCache>
                <c:ptCount val="2"/>
                <c:pt idx="0">
                  <c:v>S8</c:v>
                </c:pt>
                <c:pt idx="1">
                  <c:v>S8 SAB</c:v>
                </c:pt>
              </c:strCache>
            </c:strRef>
          </c:cat>
          <c:val>
            <c:numRef>
              <c:f>'S8'!$C$2:$C$3</c:f>
              <c:numCache>
                <c:ptCount val="2"/>
                <c:pt idx="0">
                  <c:v>0.00667</c:v>
                </c:pt>
                <c:pt idx="1">
                  <c:v>0</c:v>
                </c:pt>
              </c:numCache>
            </c:numRef>
          </c:val>
        </c:ser>
        <c:axId val="750580"/>
        <c:axId val="6755221"/>
      </c:barChart>
      <c:catAx>
        <c:axId val="750580"/>
        <c:scaling>
          <c:orientation val="minMax"/>
        </c:scaling>
        <c:axPos val="b"/>
        <c:delete val="0"/>
        <c:numFmt formatCode="General" sourceLinked="1"/>
        <c:majorTickMark val="out"/>
        <c:minorTickMark val="none"/>
        <c:tickLblPos val="nextTo"/>
        <c:crossAx val="6755221"/>
        <c:crosses val="autoZero"/>
        <c:auto val="1"/>
        <c:lblOffset val="100"/>
        <c:noMultiLvlLbl val="0"/>
      </c:catAx>
      <c:valAx>
        <c:axId val="6755221"/>
        <c:scaling>
          <c:orientation val="minMax"/>
        </c:scaling>
        <c:axPos val="l"/>
        <c:title>
          <c:tx>
            <c:rich>
              <a:bodyPr vert="horz" rot="-5400000" anchor="ctr"/>
              <a:lstStyle/>
              <a:p>
                <a:pPr algn="ctr">
                  <a:defRPr/>
                </a:pPr>
                <a:r>
                  <a:rPr lang="en-US" cap="none" sz="800" b="1" i="0" u="none" baseline="0"/>
                  <a:t>Call Rate/sec</a:t>
                </a:r>
              </a:p>
            </c:rich>
          </c:tx>
          <c:layout/>
          <c:overlay val="0"/>
          <c:spPr>
            <a:noFill/>
            <a:ln>
              <a:noFill/>
            </a:ln>
          </c:spPr>
        </c:title>
        <c:majorGridlines/>
        <c:delete val="0"/>
        <c:numFmt formatCode="General" sourceLinked="1"/>
        <c:majorTickMark val="out"/>
        <c:minorTickMark val="none"/>
        <c:tickLblPos val="nextTo"/>
        <c:crossAx val="7505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S11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'S11'!$E$2:$E$3</c:f>
                <c:numCache>
                  <c:ptCount val="2"/>
                  <c:pt idx="0">
                    <c:v>0.0187</c:v>
                  </c:pt>
                  <c:pt idx="1">
                    <c:v>0.002</c:v>
                  </c:pt>
                </c:numCache>
              </c:numRef>
            </c:plus>
            <c:minus>
              <c:numRef>
                <c:f>'S11'!$E$2:$E$3</c:f>
                <c:numCache>
                  <c:ptCount val="2"/>
                  <c:pt idx="0">
                    <c:v>0.0187</c:v>
                  </c:pt>
                  <c:pt idx="1">
                    <c:v>0.002</c:v>
                  </c:pt>
                </c:numCache>
              </c:numRef>
            </c:minus>
            <c:noEndCap val="0"/>
          </c:errBars>
          <c:cat>
            <c:strRef>
              <c:f>'S11'!$A$2:$A$3</c:f>
              <c:strCache>
                <c:ptCount val="2"/>
                <c:pt idx="0">
                  <c:v>S11</c:v>
                </c:pt>
                <c:pt idx="1">
                  <c:v>S11 SAB</c:v>
                </c:pt>
              </c:strCache>
            </c:strRef>
          </c:cat>
          <c:val>
            <c:numRef>
              <c:f>'S11'!$C$2:$C$3</c:f>
              <c:numCache>
                <c:ptCount val="2"/>
                <c:pt idx="0">
                  <c:v>0.0517</c:v>
                </c:pt>
                <c:pt idx="1">
                  <c:v>0.0033</c:v>
                </c:pt>
              </c:numCache>
            </c:numRef>
          </c:val>
        </c:ser>
        <c:axId val="60796990"/>
        <c:axId val="10301999"/>
      </c:barChart>
      <c:catAx>
        <c:axId val="60796990"/>
        <c:scaling>
          <c:orientation val="minMax"/>
        </c:scaling>
        <c:axPos val="b"/>
        <c:delete val="0"/>
        <c:numFmt formatCode="General" sourceLinked="1"/>
        <c:majorTickMark val="out"/>
        <c:minorTickMark val="none"/>
        <c:tickLblPos val="nextTo"/>
        <c:crossAx val="10301999"/>
        <c:crosses val="autoZero"/>
        <c:auto val="1"/>
        <c:lblOffset val="100"/>
        <c:noMultiLvlLbl val="0"/>
      </c:catAx>
      <c:valAx>
        <c:axId val="10301999"/>
        <c:scaling>
          <c:orientation val="minMax"/>
        </c:scaling>
        <c:axPos val="l"/>
        <c:title>
          <c:tx>
            <c:rich>
              <a:bodyPr vert="horz" rot="-5400000" anchor="ctr"/>
              <a:lstStyle/>
              <a:p>
                <a:pPr algn="ctr">
                  <a:defRPr/>
                </a:pPr>
                <a:r>
                  <a:rPr lang="en-US" cap="none" sz="825" b="1" i="0" u="none" baseline="0"/>
                  <a:t>Call Rate/sec</a:t>
                </a:r>
              </a:p>
            </c:rich>
          </c:tx>
          <c:layout/>
          <c:overlay val="0"/>
          <c:spPr>
            <a:noFill/>
            <a:ln>
              <a:noFill/>
            </a:ln>
          </c:spPr>
        </c:title>
        <c:majorGridlines/>
        <c:delete val="0"/>
        <c:numFmt formatCode="General" sourceLinked="1"/>
        <c:majorTickMark val="out"/>
        <c:minorTickMark val="none"/>
        <c:tickLblPos val="nextTo"/>
        <c:crossAx val="607969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S12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'S12'!$E$2:$E$3</c:f>
                <c:numCache>
                  <c:ptCount val="2"/>
                  <c:pt idx="0">
                    <c:v>0.00333</c:v>
                  </c:pt>
                  <c:pt idx="1">
                    <c:v>0</c:v>
                  </c:pt>
                </c:numCache>
              </c:numRef>
            </c:plus>
            <c:minus>
              <c:numRef>
                <c:f>'S12'!$E$2:$E$3</c:f>
                <c:numCache>
                  <c:ptCount val="2"/>
                  <c:pt idx="0">
                    <c:v>0.00333</c:v>
                  </c:pt>
                  <c:pt idx="1">
                    <c:v>0</c:v>
                  </c:pt>
                </c:numCache>
              </c:numRef>
            </c:minus>
            <c:noEndCap val="0"/>
          </c:errBars>
          <c:cat>
            <c:strRef>
              <c:f>'S12'!$A$2:$A$3</c:f>
              <c:strCache>
                <c:ptCount val="2"/>
                <c:pt idx="0">
                  <c:v>S12</c:v>
                </c:pt>
                <c:pt idx="1">
                  <c:v>S12 SAB</c:v>
                </c:pt>
              </c:strCache>
            </c:strRef>
          </c:cat>
          <c:val>
            <c:numRef>
              <c:f>'S12'!$C$2:$C$3</c:f>
              <c:numCache>
                <c:ptCount val="2"/>
                <c:pt idx="0">
                  <c:v>0.00333</c:v>
                </c:pt>
                <c:pt idx="1">
                  <c:v>0</c:v>
                </c:pt>
              </c:numCache>
            </c:numRef>
          </c:val>
        </c:ser>
        <c:axId val="25609128"/>
        <c:axId val="29155561"/>
      </c:barChart>
      <c:catAx>
        <c:axId val="25609128"/>
        <c:scaling>
          <c:orientation val="minMax"/>
        </c:scaling>
        <c:axPos val="b"/>
        <c:delete val="0"/>
        <c:numFmt formatCode="General" sourceLinked="1"/>
        <c:majorTickMark val="out"/>
        <c:minorTickMark val="none"/>
        <c:tickLblPos val="nextTo"/>
        <c:crossAx val="29155561"/>
        <c:crosses val="autoZero"/>
        <c:auto val="1"/>
        <c:lblOffset val="100"/>
        <c:noMultiLvlLbl val="0"/>
      </c:catAx>
      <c:valAx>
        <c:axId val="29155561"/>
        <c:scaling>
          <c:orientation val="minMax"/>
        </c:scaling>
        <c:axPos val="l"/>
        <c:title>
          <c:tx>
            <c:rich>
              <a:bodyPr vert="horz" rot="-5400000" anchor="ctr"/>
              <a:lstStyle/>
              <a:p>
                <a:pPr algn="ctr">
                  <a:defRPr/>
                </a:pPr>
                <a:r>
                  <a:rPr lang="en-US" cap="none" sz="800" b="1" i="0" u="none" baseline="0"/>
                  <a:t>Call Rate/sec</a:t>
                </a:r>
              </a:p>
            </c:rich>
          </c:tx>
          <c:layout/>
          <c:overlay val="0"/>
          <c:spPr>
            <a:noFill/>
            <a:ln>
              <a:noFill/>
            </a:ln>
          </c:spPr>
        </c:title>
        <c:majorGridlines/>
        <c:delete val="0"/>
        <c:numFmt formatCode="General" sourceLinked="1"/>
        <c:majorTickMark val="out"/>
        <c:minorTickMark val="none"/>
        <c:tickLblPos val="nextTo"/>
        <c:crossAx val="256091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S13 Calls in SABs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'S13'!$E$2:$E$3</c:f>
                <c:numCache>
                  <c:ptCount val="2"/>
                  <c:pt idx="0">
                    <c:v>0.00667</c:v>
                  </c:pt>
                  <c:pt idx="1">
                    <c:v>0.00645</c:v>
                  </c:pt>
                </c:numCache>
              </c:numRef>
            </c:plus>
            <c:minus>
              <c:numRef>
                <c:f>'S13'!$E$2:$E$3</c:f>
                <c:numCache>
                  <c:ptCount val="2"/>
                  <c:pt idx="0">
                    <c:v>0.00667</c:v>
                  </c:pt>
                  <c:pt idx="1">
                    <c:v>0.00645</c:v>
                  </c:pt>
                </c:numCache>
              </c:numRef>
            </c:minus>
            <c:noEndCap val="0"/>
          </c:errBars>
          <c:cat>
            <c:strRef>
              <c:f>'S13'!$A$2:$A$3</c:f>
              <c:strCache/>
            </c:strRef>
          </c:cat>
          <c:val>
            <c:numRef>
              <c:f>'S13'!$C$2:$C$3</c:f>
              <c:numCache/>
            </c:numRef>
          </c:val>
        </c:ser>
        <c:axId val="61073458"/>
        <c:axId val="12790211"/>
      </c:barChart>
      <c:catAx>
        <c:axId val="61073458"/>
        <c:scaling>
          <c:orientation val="minMax"/>
        </c:scaling>
        <c:axPos val="b"/>
        <c:delete val="0"/>
        <c:numFmt formatCode="General" sourceLinked="1"/>
        <c:majorTickMark val="out"/>
        <c:minorTickMark val="none"/>
        <c:tickLblPos val="nextTo"/>
        <c:crossAx val="12790211"/>
        <c:crosses val="autoZero"/>
        <c:auto val="1"/>
        <c:lblOffset val="100"/>
        <c:noMultiLvlLbl val="0"/>
      </c:catAx>
      <c:valAx>
        <c:axId val="12790211"/>
        <c:scaling>
          <c:orientation val="minMax"/>
        </c:scaling>
        <c:axPos val="l"/>
        <c:title>
          <c:tx>
            <c:rich>
              <a:bodyPr vert="horz" rot="-5400000" anchor="ctr"/>
              <a:lstStyle/>
              <a:p>
                <a:pPr algn="ctr">
                  <a:defRPr/>
                </a:pPr>
                <a:r>
                  <a:rPr lang="en-US" cap="none" sz="825" b="1" i="0" u="none" baseline="0"/>
                  <a:t>Call Rate/sec</a:t>
                </a:r>
              </a:p>
            </c:rich>
          </c:tx>
          <c:layout/>
          <c:overlay val="0"/>
          <c:spPr>
            <a:noFill/>
            <a:ln>
              <a:noFill/>
            </a:ln>
          </c:spPr>
        </c:title>
        <c:majorGridlines/>
        <c:delete val="0"/>
        <c:numFmt formatCode="General" sourceLinked="1"/>
        <c:majorTickMark val="out"/>
        <c:minorTickMark val="none"/>
        <c:tickLblPos val="nextTo"/>
        <c:crossAx val="610734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57150</xdr:rowOff>
    </xdr:from>
    <xdr:to>
      <xdr:col>16</xdr:col>
      <xdr:colOff>428625</xdr:colOff>
      <xdr:row>27</xdr:row>
      <xdr:rowOff>133350</xdr:rowOff>
    </xdr:to>
    <xdr:sp>
      <xdr:nvSpPr>
        <xdr:cNvPr id="1" name="TextBox 1"/>
        <xdr:cNvSpPr txBox="1">
          <a:spLocks noChangeArrowheads="1"/>
        </xdr:cNvSpPr>
      </xdr:nvSpPr>
      <xdr:spPr>
        <a:xfrm>
          <a:off x="285750" y="247650"/>
          <a:ext cx="9896475" cy="502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Turning this raw data into data that I needed was seriously a chore.  The dBs were already listed on the raw data, but normally, I would have had recordings, in which I would have to look at spectograms or time series on Audacity and calculate the dB, similar to what we did with the calibration exercise.  I would normally have to sync the time of recordings and any calls with the surface active behaviors in my potential raw data sheet.  From this exercise, I first created a chart with each individual SAB in rows and each call in columns for both SAB and non-SAB 120 second intervals.  I then counted every single call that happened during the specific SABs.  In the chart, I calculated the rates which I needed for paired T-tests.  I did this by taking the total number of a call during a certain SAB and dividing it by the time to get the rate in which the call would occur per second.  I then performed a paired t-test for every call in which there was at least 1 call in either the SAB 120 sec or the control 120 sec without an SAB.  None of the p values were significant, all greater than 0.05.  I copied the following columns to analyze the dB levels: Time, SAB, dB, and distance.  I organized everything on another spreadsheet by the time and then picked 5 minutes as my time interval.  I split them up accordingly.  I then calculated the SAB rate every 300 sec by dividing the number of SABs in that 5 minute interval by 300 sec.  Average dB was calculated by taking the mean of the dB values in that 5 minute interval.  Lastly, to determine the vessel distance, far or close, majority ruled.  If there was the same number of far and close, I would choose the one with higher dB.  I then created two columns, close and far, and listed the SAB rates accordingly.  This was my first ANOVA test.  Next, I created two columns, close and far, and listed the dBs accordingly.  This was my second ANOVA test.  Lastly, for each 5 minute increment, I took the average dB rate of those intervals and graphed it on an XY scatter alongside SAB rate.  This was the linear regression test.  All p values were insignificant except for the second ANOVA test.  p=0.  Null hypothesis was rejected and the result was that the closer the vessel, the higher the dB noise level is.
For all the graphs, I used bar graphs with standard error mean bars for every one.  The standard error bars were relatively large in all the call-type graphs.  I believe that it was mainly affected by the fact that I did not have a large enough sample size.  This can prove even more difficult when I am actually using the raw data that I collect out there.  The only XY scatter was for the linear regression test, which was scatterplots all over the place.
This peliminary data set was really confusing to understand.  This was partially due to the fact that I have never had a stats background and am not good at using Xcel, which caused this exercise to take much longer than expected.  I was most confused at the SAB rate with the calls.  Heather used a chi squared test and I am using paired t-tests.  I was not sure if I should be testing with chi squared since it seems more relative to my hypothesis, but my data was indeed showing SAB rate, which is rate.  Both the ANOVA tests made complete sense to me, since I am relatively familiar from exercises before.  Same for the linear regression, I was able to complete it easily.  That being said, the most troublesome data to analyze will be placing all the raw data of the SABs and calls together.  However, this was a made up data set and I do not think that during only a 3 hour period, I will be getting data such as this.  It will probably be much less than what I have right now.  In terms of the dB, I would have to manually go through the recordings and calculate the dB with the calibration factor we came up with in the calibration experiment and logarithms.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19050</xdr:rowOff>
    </xdr:from>
    <xdr:to>
      <xdr:col>8</xdr:col>
      <xdr:colOff>95250</xdr:colOff>
      <xdr:row>21</xdr:row>
      <xdr:rowOff>171450</xdr:rowOff>
    </xdr:to>
    <xdr:graphicFrame>
      <xdr:nvGraphicFramePr>
        <xdr:cNvPr id="1" name="Chart 1"/>
        <xdr:cNvGraphicFramePr/>
      </xdr:nvGraphicFramePr>
      <xdr:xfrm>
        <a:off x="276225" y="1352550"/>
        <a:ext cx="4857750" cy="28194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6</xdr:row>
      <xdr:rowOff>0</xdr:rowOff>
    </xdr:from>
    <xdr:to>
      <xdr:col>7</xdr:col>
      <xdr:colOff>361950</xdr:colOff>
      <xdr:row>20</xdr:row>
      <xdr:rowOff>152400</xdr:rowOff>
    </xdr:to>
    <xdr:graphicFrame>
      <xdr:nvGraphicFramePr>
        <xdr:cNvPr id="1" name="Chart 1"/>
        <xdr:cNvGraphicFramePr/>
      </xdr:nvGraphicFramePr>
      <xdr:xfrm>
        <a:off x="495300" y="1143000"/>
        <a:ext cx="4257675" cy="2819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xdr:row>
      <xdr:rowOff>66675</xdr:rowOff>
    </xdr:from>
    <xdr:to>
      <xdr:col>8</xdr:col>
      <xdr:colOff>57150</xdr:colOff>
      <xdr:row>21</xdr:row>
      <xdr:rowOff>28575</xdr:rowOff>
    </xdr:to>
    <xdr:graphicFrame>
      <xdr:nvGraphicFramePr>
        <xdr:cNvPr id="1" name="Chart 1"/>
        <xdr:cNvGraphicFramePr/>
      </xdr:nvGraphicFramePr>
      <xdr:xfrm>
        <a:off x="314325" y="1209675"/>
        <a:ext cx="4733925" cy="2819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6</xdr:row>
      <xdr:rowOff>85725</xdr:rowOff>
    </xdr:from>
    <xdr:to>
      <xdr:col>7</xdr:col>
      <xdr:colOff>485775</xdr:colOff>
      <xdr:row>21</xdr:row>
      <xdr:rowOff>47625</xdr:rowOff>
    </xdr:to>
    <xdr:graphicFrame>
      <xdr:nvGraphicFramePr>
        <xdr:cNvPr id="1" name="Chart 1"/>
        <xdr:cNvGraphicFramePr/>
      </xdr:nvGraphicFramePr>
      <xdr:xfrm>
        <a:off x="342900" y="1228725"/>
        <a:ext cx="4524375" cy="2819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15</xdr:row>
      <xdr:rowOff>0</xdr:rowOff>
    </xdr:from>
    <xdr:to>
      <xdr:col>8</xdr:col>
      <xdr:colOff>123825</xdr:colOff>
      <xdr:row>29</xdr:row>
      <xdr:rowOff>152400</xdr:rowOff>
    </xdr:to>
    <xdr:graphicFrame>
      <xdr:nvGraphicFramePr>
        <xdr:cNvPr id="1" name="Chart 1"/>
        <xdr:cNvGraphicFramePr/>
      </xdr:nvGraphicFramePr>
      <xdr:xfrm>
        <a:off x="333375" y="2905125"/>
        <a:ext cx="5886450" cy="2819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123825</xdr:rowOff>
    </xdr:from>
    <xdr:to>
      <xdr:col>7</xdr:col>
      <xdr:colOff>733425</xdr:colOff>
      <xdr:row>28</xdr:row>
      <xdr:rowOff>76200</xdr:rowOff>
    </xdr:to>
    <xdr:graphicFrame>
      <xdr:nvGraphicFramePr>
        <xdr:cNvPr id="1" name="Chart 1"/>
        <xdr:cNvGraphicFramePr/>
      </xdr:nvGraphicFramePr>
      <xdr:xfrm>
        <a:off x="180975" y="2647950"/>
        <a:ext cx="5886450" cy="28194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27</xdr:row>
      <xdr:rowOff>180975</xdr:rowOff>
    </xdr:from>
    <xdr:to>
      <xdr:col>13</xdr:col>
      <xdr:colOff>0</xdr:colOff>
      <xdr:row>42</xdr:row>
      <xdr:rowOff>142875</xdr:rowOff>
    </xdr:to>
    <xdr:graphicFrame>
      <xdr:nvGraphicFramePr>
        <xdr:cNvPr id="1" name="Chart 1"/>
        <xdr:cNvGraphicFramePr/>
      </xdr:nvGraphicFramePr>
      <xdr:xfrm>
        <a:off x="4019550" y="5400675"/>
        <a:ext cx="5886450" cy="2819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142875</xdr:rowOff>
    </xdr:from>
    <xdr:to>
      <xdr:col>7</xdr:col>
      <xdr:colOff>476250</xdr:colOff>
      <xdr:row>19</xdr:row>
      <xdr:rowOff>104775</xdr:rowOff>
    </xdr:to>
    <xdr:graphicFrame>
      <xdr:nvGraphicFramePr>
        <xdr:cNvPr id="1" name="Chart 1"/>
        <xdr:cNvGraphicFramePr/>
      </xdr:nvGraphicFramePr>
      <xdr:xfrm>
        <a:off x="133350" y="904875"/>
        <a:ext cx="4724400" cy="2819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38100</xdr:rowOff>
    </xdr:from>
    <xdr:to>
      <xdr:col>6</xdr:col>
      <xdr:colOff>266700</xdr:colOff>
      <xdr:row>19</xdr:row>
      <xdr:rowOff>104775</xdr:rowOff>
    </xdr:to>
    <xdr:graphicFrame>
      <xdr:nvGraphicFramePr>
        <xdr:cNvPr id="1" name="Chart 1"/>
        <xdr:cNvGraphicFramePr/>
      </xdr:nvGraphicFramePr>
      <xdr:xfrm>
        <a:off x="266700" y="990600"/>
        <a:ext cx="3657600" cy="2733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xdr:row>
      <xdr:rowOff>171450</xdr:rowOff>
    </xdr:from>
    <xdr:to>
      <xdr:col>6</xdr:col>
      <xdr:colOff>104775</xdr:colOff>
      <xdr:row>20</xdr:row>
      <xdr:rowOff>47625</xdr:rowOff>
    </xdr:to>
    <xdr:graphicFrame>
      <xdr:nvGraphicFramePr>
        <xdr:cNvPr id="1" name="Chart 1"/>
        <xdr:cNvGraphicFramePr/>
      </xdr:nvGraphicFramePr>
      <xdr:xfrm>
        <a:off x="219075" y="1123950"/>
        <a:ext cx="3657600" cy="2733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7</xdr:row>
      <xdr:rowOff>38100</xdr:rowOff>
    </xdr:from>
    <xdr:to>
      <xdr:col>8</xdr:col>
      <xdr:colOff>504825</xdr:colOff>
      <xdr:row>21</xdr:row>
      <xdr:rowOff>104775</xdr:rowOff>
    </xdr:to>
    <xdr:graphicFrame>
      <xdr:nvGraphicFramePr>
        <xdr:cNvPr id="1" name="Chart 1"/>
        <xdr:cNvGraphicFramePr/>
      </xdr:nvGraphicFramePr>
      <xdr:xfrm>
        <a:off x="1828800" y="1371600"/>
        <a:ext cx="3657600" cy="2733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104775</xdr:rowOff>
    </xdr:from>
    <xdr:to>
      <xdr:col>6</xdr:col>
      <xdr:colOff>200025</xdr:colOff>
      <xdr:row>19</xdr:row>
      <xdr:rowOff>95250</xdr:rowOff>
    </xdr:to>
    <xdr:graphicFrame>
      <xdr:nvGraphicFramePr>
        <xdr:cNvPr id="1" name="Chart 1"/>
        <xdr:cNvGraphicFramePr/>
      </xdr:nvGraphicFramePr>
      <xdr:xfrm>
        <a:off x="285750" y="1057275"/>
        <a:ext cx="3724275" cy="2657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76200</xdr:rowOff>
    </xdr:from>
    <xdr:to>
      <xdr:col>8</xdr:col>
      <xdr:colOff>28575</xdr:colOff>
      <xdr:row>21</xdr:row>
      <xdr:rowOff>38100</xdr:rowOff>
    </xdr:to>
    <xdr:graphicFrame>
      <xdr:nvGraphicFramePr>
        <xdr:cNvPr id="1" name="Chart 1"/>
        <xdr:cNvGraphicFramePr/>
      </xdr:nvGraphicFramePr>
      <xdr:xfrm>
        <a:off x="323850" y="1219200"/>
        <a:ext cx="4724400" cy="2819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0</xdr:rowOff>
    </xdr:from>
    <xdr:to>
      <xdr:col>8</xdr:col>
      <xdr:colOff>152400</xdr:colOff>
      <xdr:row>20</xdr:row>
      <xdr:rowOff>152400</xdr:rowOff>
    </xdr:to>
    <xdr:graphicFrame>
      <xdr:nvGraphicFramePr>
        <xdr:cNvPr id="1" name="Chart 1"/>
        <xdr:cNvGraphicFramePr/>
      </xdr:nvGraphicFramePr>
      <xdr:xfrm>
        <a:off x="295275" y="1143000"/>
        <a:ext cx="4848225" cy="28194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38100</xdr:rowOff>
    </xdr:from>
    <xdr:to>
      <xdr:col>7</xdr:col>
      <xdr:colOff>238125</xdr:colOff>
      <xdr:row>21</xdr:row>
      <xdr:rowOff>0</xdr:rowOff>
    </xdr:to>
    <xdr:graphicFrame>
      <xdr:nvGraphicFramePr>
        <xdr:cNvPr id="1" name="Chart 1"/>
        <xdr:cNvGraphicFramePr/>
      </xdr:nvGraphicFramePr>
      <xdr:xfrm>
        <a:off x="161925" y="1181100"/>
        <a:ext cx="44672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Q71"/>
  <sheetViews>
    <sheetView zoomScalePageLayoutView="0" workbookViewId="0" topLeftCell="A3">
      <selection activeCell="C32" sqref="C32"/>
    </sheetView>
  </sheetViews>
  <sheetFormatPr defaultColWidth="8.8515625" defaultRowHeight="15"/>
  <sheetData>
    <row r="1" ht="15">
      <c r="B1" t="s">
        <v>49</v>
      </c>
    </row>
    <row r="2" spans="3:7" ht="15">
      <c r="C2" t="s">
        <v>171</v>
      </c>
      <c r="G2" t="s">
        <v>172</v>
      </c>
    </row>
    <row r="3" spans="1:17" ht="15">
      <c r="A3" t="s">
        <v>128</v>
      </c>
      <c r="B3" t="s">
        <v>50</v>
      </c>
      <c r="C3" t="s">
        <v>51</v>
      </c>
      <c r="F3" t="s">
        <v>61</v>
      </c>
      <c r="G3" t="s">
        <v>51</v>
      </c>
      <c r="J3" t="s">
        <v>127</v>
      </c>
      <c r="Q3" t="s">
        <v>50</v>
      </c>
    </row>
    <row r="4" spans="1:17" ht="15">
      <c r="A4" s="1">
        <v>0.5416666666666666</v>
      </c>
      <c r="B4" t="s">
        <v>57</v>
      </c>
      <c r="C4" t="s">
        <v>58</v>
      </c>
      <c r="D4" t="s">
        <v>58</v>
      </c>
      <c r="E4" t="s">
        <v>59</v>
      </c>
      <c r="F4">
        <v>105</v>
      </c>
      <c r="G4" t="s">
        <v>62</v>
      </c>
      <c r="J4" t="s">
        <v>117</v>
      </c>
      <c r="Q4" t="s">
        <v>52</v>
      </c>
    </row>
    <row r="5" spans="1:17" ht="15">
      <c r="A5" s="1">
        <v>0.5541666666666667</v>
      </c>
      <c r="B5" t="s">
        <v>60</v>
      </c>
      <c r="C5" t="s">
        <v>63</v>
      </c>
      <c r="F5">
        <v>108</v>
      </c>
      <c r="G5" t="s">
        <v>64</v>
      </c>
      <c r="J5" t="s">
        <v>117</v>
      </c>
      <c r="Q5" t="s">
        <v>53</v>
      </c>
    </row>
    <row r="6" spans="1:17" ht="15">
      <c r="A6" s="1">
        <v>0.5965277777777778</v>
      </c>
      <c r="B6" t="s">
        <v>65</v>
      </c>
      <c r="C6" t="s">
        <v>59</v>
      </c>
      <c r="D6" t="s">
        <v>62</v>
      </c>
      <c r="F6">
        <v>110</v>
      </c>
      <c r="J6" t="s">
        <v>117</v>
      </c>
      <c r="Q6" t="s">
        <v>54</v>
      </c>
    </row>
    <row r="7" spans="1:17" ht="15">
      <c r="A7" s="1">
        <v>0.6048611111111111</v>
      </c>
      <c r="B7" t="s">
        <v>65</v>
      </c>
      <c r="C7" t="s">
        <v>62</v>
      </c>
      <c r="F7">
        <v>108</v>
      </c>
      <c r="G7" t="s">
        <v>64</v>
      </c>
      <c r="J7" t="s">
        <v>117</v>
      </c>
      <c r="Q7" t="s">
        <v>55</v>
      </c>
    </row>
    <row r="8" spans="1:17" ht="15">
      <c r="A8" s="1">
        <v>0.5166666666666667</v>
      </c>
      <c r="B8" t="s">
        <v>57</v>
      </c>
      <c r="C8" t="s">
        <v>59</v>
      </c>
      <c r="F8">
        <v>114</v>
      </c>
      <c r="G8" t="s">
        <v>62</v>
      </c>
      <c r="H8" t="s">
        <v>59</v>
      </c>
      <c r="J8" t="s">
        <v>117</v>
      </c>
      <c r="Q8" t="s">
        <v>56</v>
      </c>
    </row>
    <row r="9" spans="1:10" ht="15">
      <c r="A9" s="1">
        <v>0.5201388888888889</v>
      </c>
      <c r="B9" t="s">
        <v>66</v>
      </c>
      <c r="F9">
        <v>103</v>
      </c>
      <c r="G9" t="s">
        <v>62</v>
      </c>
      <c r="J9" t="s">
        <v>117</v>
      </c>
    </row>
    <row r="10" spans="1:10" ht="15">
      <c r="A10" s="1">
        <v>0.5743055555555555</v>
      </c>
      <c r="B10" t="s">
        <v>60</v>
      </c>
      <c r="C10" t="s">
        <v>62</v>
      </c>
      <c r="D10" t="s">
        <v>63</v>
      </c>
      <c r="F10">
        <v>113</v>
      </c>
      <c r="G10" t="s">
        <v>64</v>
      </c>
      <c r="J10" t="s">
        <v>117</v>
      </c>
    </row>
    <row r="11" spans="1:10" ht="15">
      <c r="A11" s="1">
        <v>0.6048611111111111</v>
      </c>
      <c r="B11" t="s">
        <v>57</v>
      </c>
      <c r="C11" t="s">
        <v>67</v>
      </c>
      <c r="D11" t="s">
        <v>58</v>
      </c>
      <c r="F11">
        <v>111</v>
      </c>
      <c r="G11" t="s">
        <v>62</v>
      </c>
      <c r="J11" t="s">
        <v>117</v>
      </c>
    </row>
    <row r="12" spans="1:10" ht="15">
      <c r="A12" s="1">
        <v>0.6055555555555555</v>
      </c>
      <c r="B12" t="s">
        <v>66</v>
      </c>
      <c r="C12" t="s">
        <v>62</v>
      </c>
      <c r="D12" t="s">
        <v>59</v>
      </c>
      <c r="E12" t="s">
        <v>58</v>
      </c>
      <c r="F12">
        <v>115</v>
      </c>
      <c r="G12" t="s">
        <v>64</v>
      </c>
      <c r="H12" t="s">
        <v>68</v>
      </c>
      <c r="J12" t="s">
        <v>118</v>
      </c>
    </row>
    <row r="13" spans="1:10" ht="15">
      <c r="A13" s="1">
        <v>0.6152777777777778</v>
      </c>
      <c r="B13" t="s">
        <v>69</v>
      </c>
      <c r="C13" t="s">
        <v>62</v>
      </c>
      <c r="F13">
        <v>102</v>
      </c>
      <c r="J13" t="s">
        <v>117</v>
      </c>
    </row>
    <row r="14" spans="1:10" ht="15">
      <c r="A14" s="1">
        <v>0.5569444444444445</v>
      </c>
      <c r="B14" t="s">
        <v>57</v>
      </c>
      <c r="C14" t="s">
        <v>70</v>
      </c>
      <c r="D14" t="s">
        <v>58</v>
      </c>
      <c r="F14">
        <v>119</v>
      </c>
      <c r="G14" t="s">
        <v>70</v>
      </c>
      <c r="H14" t="s">
        <v>64</v>
      </c>
      <c r="I14" t="s">
        <v>62</v>
      </c>
      <c r="J14" t="s">
        <v>118</v>
      </c>
    </row>
    <row r="15" spans="1:10" ht="15">
      <c r="A15" s="1">
        <v>0.5208333333333334</v>
      </c>
      <c r="B15" t="s">
        <v>57</v>
      </c>
      <c r="C15" t="s">
        <v>58</v>
      </c>
      <c r="D15" t="s">
        <v>58</v>
      </c>
      <c r="E15" t="s">
        <v>59</v>
      </c>
      <c r="F15">
        <v>105</v>
      </c>
      <c r="G15" t="s">
        <v>62</v>
      </c>
      <c r="J15" t="s">
        <v>117</v>
      </c>
    </row>
    <row r="16" spans="1:10" ht="15">
      <c r="A16" s="1">
        <v>0.5451388888888888</v>
      </c>
      <c r="B16" t="s">
        <v>60</v>
      </c>
      <c r="C16" t="s">
        <v>63</v>
      </c>
      <c r="F16">
        <v>108</v>
      </c>
      <c r="G16" t="s">
        <v>64</v>
      </c>
      <c r="J16" t="s">
        <v>117</v>
      </c>
    </row>
    <row r="17" spans="1:14" ht="15">
      <c r="A17" s="1">
        <v>0.5708333333333333</v>
      </c>
      <c r="B17" t="s">
        <v>65</v>
      </c>
      <c r="C17" t="s">
        <v>59</v>
      </c>
      <c r="D17" t="s">
        <v>62</v>
      </c>
      <c r="F17">
        <v>110</v>
      </c>
      <c r="J17" t="s">
        <v>118</v>
      </c>
      <c r="M17" t="s">
        <v>125</v>
      </c>
      <c r="N17" t="s">
        <v>126</v>
      </c>
    </row>
    <row r="18" spans="1:14" ht="15">
      <c r="A18" s="1">
        <v>0.60625</v>
      </c>
      <c r="B18" t="s">
        <v>65</v>
      </c>
      <c r="C18" t="s">
        <v>62</v>
      </c>
      <c r="F18">
        <v>108</v>
      </c>
      <c r="G18" t="s">
        <v>64</v>
      </c>
      <c r="J18" t="s">
        <v>118</v>
      </c>
      <c r="M18">
        <v>115</v>
      </c>
      <c r="N18">
        <v>105</v>
      </c>
    </row>
    <row r="19" spans="1:14" ht="15">
      <c r="A19" s="1">
        <v>0.6145833333333334</v>
      </c>
      <c r="B19" t="s">
        <v>57</v>
      </c>
      <c r="C19" t="s">
        <v>64</v>
      </c>
      <c r="F19">
        <v>110</v>
      </c>
      <c r="G19" t="s">
        <v>62</v>
      </c>
      <c r="H19" t="s">
        <v>59</v>
      </c>
      <c r="J19" t="s">
        <v>117</v>
      </c>
      <c r="M19">
        <v>119</v>
      </c>
      <c r="N19">
        <v>108</v>
      </c>
    </row>
    <row r="20" spans="1:14" ht="15">
      <c r="A20" s="1">
        <v>0.6069444444444444</v>
      </c>
      <c r="B20" t="s">
        <v>66</v>
      </c>
      <c r="C20" t="s">
        <v>58</v>
      </c>
      <c r="F20">
        <v>111</v>
      </c>
      <c r="G20" t="s">
        <v>62</v>
      </c>
      <c r="J20" t="s">
        <v>117</v>
      </c>
      <c r="M20">
        <v>110</v>
      </c>
      <c r="N20">
        <v>110</v>
      </c>
    </row>
    <row r="21" spans="1:14" ht="15">
      <c r="A21" s="1">
        <v>0.5166666666666667</v>
      </c>
      <c r="B21" t="s">
        <v>60</v>
      </c>
      <c r="C21" t="s">
        <v>62</v>
      </c>
      <c r="D21" t="s">
        <v>62</v>
      </c>
      <c r="F21">
        <v>113</v>
      </c>
      <c r="G21" t="s">
        <v>64</v>
      </c>
      <c r="J21" t="s">
        <v>117</v>
      </c>
      <c r="M21">
        <v>108</v>
      </c>
      <c r="N21">
        <v>108</v>
      </c>
    </row>
    <row r="22" spans="1:14" ht="15">
      <c r="A22" s="1">
        <v>0.6208333333333333</v>
      </c>
      <c r="B22" t="s">
        <v>57</v>
      </c>
      <c r="C22" t="s">
        <v>67</v>
      </c>
      <c r="D22" t="s">
        <v>58</v>
      </c>
      <c r="F22">
        <v>111</v>
      </c>
      <c r="G22" t="s">
        <v>62</v>
      </c>
      <c r="J22" t="s">
        <v>117</v>
      </c>
      <c r="M22">
        <v>115</v>
      </c>
      <c r="N22">
        <v>114</v>
      </c>
    </row>
    <row r="23" spans="1:14" ht="15">
      <c r="A23" s="1">
        <v>0.5479166666666667</v>
      </c>
      <c r="B23" t="s">
        <v>66</v>
      </c>
      <c r="C23" t="s">
        <v>70</v>
      </c>
      <c r="D23" t="s">
        <v>59</v>
      </c>
      <c r="E23" t="s">
        <v>59</v>
      </c>
      <c r="F23">
        <v>115</v>
      </c>
      <c r="G23" t="s">
        <v>64</v>
      </c>
      <c r="H23" t="s">
        <v>68</v>
      </c>
      <c r="J23" t="s">
        <v>118</v>
      </c>
      <c r="M23">
        <v>119</v>
      </c>
      <c r="N23">
        <v>103</v>
      </c>
    </row>
    <row r="24" spans="1:14" ht="15">
      <c r="A24" s="1">
        <v>0.5715277777777777</v>
      </c>
      <c r="B24" t="s">
        <v>69</v>
      </c>
      <c r="C24" t="s">
        <v>62</v>
      </c>
      <c r="D24" t="s">
        <v>62</v>
      </c>
      <c r="E24" t="s">
        <v>62</v>
      </c>
      <c r="F24">
        <v>104</v>
      </c>
      <c r="J24" t="s">
        <v>117</v>
      </c>
      <c r="M24">
        <v>110</v>
      </c>
      <c r="N24">
        <v>113</v>
      </c>
    </row>
    <row r="25" spans="1:14" ht="15">
      <c r="A25" s="1">
        <v>0.525</v>
      </c>
      <c r="B25" t="s">
        <v>57</v>
      </c>
      <c r="C25" t="s">
        <v>58</v>
      </c>
      <c r="D25" t="s">
        <v>58</v>
      </c>
      <c r="F25">
        <v>119</v>
      </c>
      <c r="G25" t="s">
        <v>71</v>
      </c>
      <c r="H25" t="s">
        <v>64</v>
      </c>
      <c r="J25" t="s">
        <v>118</v>
      </c>
      <c r="M25">
        <v>114</v>
      </c>
      <c r="N25">
        <v>111</v>
      </c>
    </row>
    <row r="26" spans="1:14" ht="15">
      <c r="A26" s="1">
        <v>0.5430555555555555</v>
      </c>
      <c r="B26" t="s">
        <v>57</v>
      </c>
      <c r="C26" t="s">
        <v>58</v>
      </c>
      <c r="D26" t="s">
        <v>58</v>
      </c>
      <c r="E26" t="s">
        <v>58</v>
      </c>
      <c r="F26">
        <v>105</v>
      </c>
      <c r="G26" t="s">
        <v>62</v>
      </c>
      <c r="J26" t="s">
        <v>117</v>
      </c>
      <c r="M26">
        <v>115</v>
      </c>
      <c r="N26">
        <v>102</v>
      </c>
    </row>
    <row r="27" spans="1:14" ht="15">
      <c r="A27" s="1">
        <v>0.5993055555555555</v>
      </c>
      <c r="B27" t="s">
        <v>60</v>
      </c>
      <c r="C27" t="s">
        <v>63</v>
      </c>
      <c r="F27">
        <v>108</v>
      </c>
      <c r="G27" t="s">
        <v>64</v>
      </c>
      <c r="J27" t="s">
        <v>117</v>
      </c>
      <c r="M27">
        <v>119</v>
      </c>
      <c r="N27">
        <v>105</v>
      </c>
    </row>
    <row r="28" spans="1:14" ht="15">
      <c r="A28" s="1">
        <v>0.5791666666666667</v>
      </c>
      <c r="B28" t="s">
        <v>65</v>
      </c>
      <c r="C28" t="s">
        <v>59</v>
      </c>
      <c r="D28" t="s">
        <v>62</v>
      </c>
      <c r="F28">
        <v>110</v>
      </c>
      <c r="G28" t="s">
        <v>59</v>
      </c>
      <c r="J28" t="s">
        <v>118</v>
      </c>
      <c r="M28">
        <v>113</v>
      </c>
      <c r="N28">
        <v>108</v>
      </c>
    </row>
    <row r="29" spans="1:14" ht="15">
      <c r="A29" s="1">
        <v>0.5972222222222222</v>
      </c>
      <c r="B29" t="s">
        <v>60</v>
      </c>
      <c r="C29" t="s">
        <v>63</v>
      </c>
      <c r="F29">
        <v>108</v>
      </c>
      <c r="G29" t="s">
        <v>64</v>
      </c>
      <c r="J29" t="s">
        <v>117</v>
      </c>
      <c r="M29">
        <v>119</v>
      </c>
      <c r="N29">
        <v>110</v>
      </c>
    </row>
    <row r="30" spans="1:14" ht="15">
      <c r="A30" s="1">
        <v>0.5493055555555556</v>
      </c>
      <c r="B30" t="s">
        <v>65</v>
      </c>
      <c r="C30" t="s">
        <v>62</v>
      </c>
      <c r="D30" t="s">
        <v>58</v>
      </c>
      <c r="F30">
        <v>108</v>
      </c>
      <c r="G30" t="s">
        <v>64</v>
      </c>
      <c r="J30" t="s">
        <v>117</v>
      </c>
      <c r="M30">
        <v>110</v>
      </c>
      <c r="N30">
        <v>111</v>
      </c>
    </row>
    <row r="31" spans="1:14" ht="15">
      <c r="A31" s="1">
        <v>0.5298611111111111</v>
      </c>
      <c r="B31" t="s">
        <v>57</v>
      </c>
      <c r="C31" t="s">
        <v>59</v>
      </c>
      <c r="F31">
        <v>114</v>
      </c>
      <c r="G31" t="s">
        <v>62</v>
      </c>
      <c r="H31" t="s">
        <v>73</v>
      </c>
      <c r="I31" t="s">
        <v>59</v>
      </c>
      <c r="J31" t="s">
        <v>118</v>
      </c>
      <c r="M31">
        <v>114</v>
      </c>
      <c r="N31">
        <v>113</v>
      </c>
    </row>
    <row r="32" spans="1:14" ht="15">
      <c r="A32" s="1">
        <v>0.5104166666666666</v>
      </c>
      <c r="B32" t="s">
        <v>66</v>
      </c>
      <c r="C32" t="s">
        <v>70</v>
      </c>
      <c r="F32">
        <v>113</v>
      </c>
      <c r="G32" t="s">
        <v>62</v>
      </c>
      <c r="J32" t="s">
        <v>117</v>
      </c>
      <c r="M32">
        <v>118</v>
      </c>
      <c r="N32">
        <v>111</v>
      </c>
    </row>
    <row r="33" spans="1:14" ht="14.25" customHeight="1">
      <c r="A33" s="1">
        <v>0.5583333333333333</v>
      </c>
      <c r="B33" t="s">
        <v>60</v>
      </c>
      <c r="C33" t="s">
        <v>62</v>
      </c>
      <c r="D33" t="s">
        <v>63</v>
      </c>
      <c r="F33">
        <v>113</v>
      </c>
      <c r="G33" t="s">
        <v>64</v>
      </c>
      <c r="J33" t="s">
        <v>117</v>
      </c>
      <c r="M33">
        <v>109</v>
      </c>
      <c r="N33">
        <v>104</v>
      </c>
    </row>
    <row r="34" spans="1:14" ht="15">
      <c r="A34" s="1">
        <v>0.53125</v>
      </c>
      <c r="B34" t="s">
        <v>57</v>
      </c>
      <c r="C34" t="s">
        <v>67</v>
      </c>
      <c r="D34" t="s">
        <v>58</v>
      </c>
      <c r="F34">
        <v>111</v>
      </c>
      <c r="G34" t="s">
        <v>62</v>
      </c>
      <c r="J34" t="s">
        <v>117</v>
      </c>
      <c r="M34">
        <v>117</v>
      </c>
      <c r="N34">
        <v>105</v>
      </c>
    </row>
    <row r="35" spans="1:14" ht="15">
      <c r="A35" s="1">
        <v>0.5881944444444445</v>
      </c>
      <c r="B35" t="s">
        <v>66</v>
      </c>
      <c r="C35" t="s">
        <v>70</v>
      </c>
      <c r="D35" t="s">
        <v>59</v>
      </c>
      <c r="E35" t="s">
        <v>58</v>
      </c>
      <c r="F35">
        <v>115</v>
      </c>
      <c r="G35" t="s">
        <v>64</v>
      </c>
      <c r="H35" t="s">
        <v>72</v>
      </c>
      <c r="J35" t="s">
        <v>118</v>
      </c>
      <c r="M35">
        <v>117</v>
      </c>
      <c r="N35">
        <v>108</v>
      </c>
    </row>
    <row r="36" spans="1:14" ht="15">
      <c r="A36" s="1">
        <v>0.5958333333333333</v>
      </c>
      <c r="B36" t="s">
        <v>69</v>
      </c>
      <c r="C36" t="s">
        <v>62</v>
      </c>
      <c r="F36">
        <v>102</v>
      </c>
      <c r="J36" t="s">
        <v>117</v>
      </c>
      <c r="N36">
        <v>108</v>
      </c>
    </row>
    <row r="37" spans="1:14" ht="15">
      <c r="A37" s="1">
        <v>0.5784722222222223</v>
      </c>
      <c r="B37" t="s">
        <v>57</v>
      </c>
      <c r="C37" t="s">
        <v>58</v>
      </c>
      <c r="D37" t="s">
        <v>59</v>
      </c>
      <c r="F37">
        <v>119</v>
      </c>
      <c r="G37" t="s">
        <v>70</v>
      </c>
      <c r="H37" t="s">
        <v>62</v>
      </c>
      <c r="I37" t="s">
        <v>64</v>
      </c>
      <c r="J37" t="s">
        <v>118</v>
      </c>
      <c r="N37">
        <v>108</v>
      </c>
    </row>
    <row r="38" spans="1:14" ht="15">
      <c r="A38" s="1">
        <v>0.5076388888888889</v>
      </c>
      <c r="B38" t="s">
        <v>57</v>
      </c>
      <c r="C38" t="s">
        <v>58</v>
      </c>
      <c r="D38" t="s">
        <v>58</v>
      </c>
      <c r="E38" t="s">
        <v>59</v>
      </c>
      <c r="F38">
        <v>106</v>
      </c>
      <c r="G38" t="s">
        <v>62</v>
      </c>
      <c r="J38" t="s">
        <v>117</v>
      </c>
      <c r="N38">
        <v>111</v>
      </c>
    </row>
    <row r="39" spans="1:14" ht="15">
      <c r="A39" s="1">
        <v>0.5909722222222222</v>
      </c>
      <c r="B39" t="s">
        <v>60</v>
      </c>
      <c r="C39" t="s">
        <v>63</v>
      </c>
      <c r="F39">
        <v>106</v>
      </c>
      <c r="G39" t="s">
        <v>64</v>
      </c>
      <c r="J39" t="s">
        <v>117</v>
      </c>
      <c r="N39">
        <v>113</v>
      </c>
    </row>
    <row r="40" spans="1:14" ht="15">
      <c r="A40" s="1">
        <v>0.59375</v>
      </c>
      <c r="B40" t="s">
        <v>65</v>
      </c>
      <c r="C40" t="s">
        <v>59</v>
      </c>
      <c r="D40" t="s">
        <v>62</v>
      </c>
      <c r="F40">
        <v>111</v>
      </c>
      <c r="J40" t="s">
        <v>117</v>
      </c>
      <c r="N40">
        <v>113</v>
      </c>
    </row>
    <row r="41" spans="1:14" ht="15">
      <c r="A41" s="1">
        <v>0.5784722222222223</v>
      </c>
      <c r="B41" t="s">
        <v>65</v>
      </c>
      <c r="C41" t="s">
        <v>62</v>
      </c>
      <c r="F41">
        <v>107</v>
      </c>
      <c r="G41" t="s">
        <v>64</v>
      </c>
      <c r="J41" t="s">
        <v>117</v>
      </c>
      <c r="N41">
        <v>102</v>
      </c>
    </row>
    <row r="42" spans="1:14" ht="15">
      <c r="A42" s="1">
        <v>0.5659722222222222</v>
      </c>
      <c r="B42" t="s">
        <v>57</v>
      </c>
      <c r="C42" t="s">
        <v>59</v>
      </c>
      <c r="F42">
        <v>116</v>
      </c>
      <c r="G42" t="s">
        <v>62</v>
      </c>
      <c r="H42" t="s">
        <v>59</v>
      </c>
      <c r="J42" t="s">
        <v>117</v>
      </c>
      <c r="N42">
        <v>106</v>
      </c>
    </row>
    <row r="43" spans="1:14" ht="15">
      <c r="A43" s="1">
        <v>0.5888888888888889</v>
      </c>
      <c r="B43" t="s">
        <v>66</v>
      </c>
      <c r="F43">
        <v>101</v>
      </c>
      <c r="G43" t="s">
        <v>62</v>
      </c>
      <c r="J43" t="s">
        <v>117</v>
      </c>
      <c r="N43">
        <v>106</v>
      </c>
    </row>
    <row r="44" spans="1:14" ht="15">
      <c r="A44" s="1">
        <v>0.5645833333333333</v>
      </c>
      <c r="B44" t="s">
        <v>60</v>
      </c>
      <c r="C44" t="s">
        <v>62</v>
      </c>
      <c r="D44" t="s">
        <v>63</v>
      </c>
      <c r="F44">
        <v>115</v>
      </c>
      <c r="G44" t="s">
        <v>64</v>
      </c>
      <c r="J44" t="s">
        <v>117</v>
      </c>
      <c r="N44">
        <v>111</v>
      </c>
    </row>
    <row r="45" spans="1:14" ht="15">
      <c r="A45" s="1">
        <v>0.6090277777777777</v>
      </c>
      <c r="B45" t="s">
        <v>57</v>
      </c>
      <c r="C45" t="s">
        <v>67</v>
      </c>
      <c r="D45" t="s">
        <v>58</v>
      </c>
      <c r="F45">
        <v>111</v>
      </c>
      <c r="G45" t="s">
        <v>62</v>
      </c>
      <c r="J45" t="s">
        <v>117</v>
      </c>
      <c r="N45">
        <v>107</v>
      </c>
    </row>
    <row r="46" spans="1:14" ht="15">
      <c r="A46" s="1">
        <v>0.6041666666666666</v>
      </c>
      <c r="B46" t="s">
        <v>66</v>
      </c>
      <c r="C46" t="s">
        <v>62</v>
      </c>
      <c r="D46" t="s">
        <v>59</v>
      </c>
      <c r="E46" t="s">
        <v>58</v>
      </c>
      <c r="F46">
        <v>113</v>
      </c>
      <c r="G46" t="s">
        <v>64</v>
      </c>
      <c r="H46" t="s">
        <v>68</v>
      </c>
      <c r="J46" t="s">
        <v>118</v>
      </c>
      <c r="N46">
        <v>116</v>
      </c>
    </row>
    <row r="47" spans="1:14" ht="15">
      <c r="A47" s="1">
        <v>0.5243055555555556</v>
      </c>
      <c r="B47" t="s">
        <v>69</v>
      </c>
      <c r="C47" t="s">
        <v>62</v>
      </c>
      <c r="F47">
        <v>101</v>
      </c>
      <c r="J47" t="s">
        <v>117</v>
      </c>
      <c r="N47">
        <v>101</v>
      </c>
    </row>
    <row r="48" spans="1:14" ht="15">
      <c r="A48" s="1">
        <v>0.5229166666666667</v>
      </c>
      <c r="B48" t="s">
        <v>57</v>
      </c>
      <c r="C48" t="s">
        <v>59</v>
      </c>
      <c r="D48" t="s">
        <v>58</v>
      </c>
      <c r="F48">
        <v>119</v>
      </c>
      <c r="G48" t="s">
        <v>70</v>
      </c>
      <c r="H48" t="s">
        <v>64</v>
      </c>
      <c r="I48" t="s">
        <v>62</v>
      </c>
      <c r="J48" t="s">
        <v>118</v>
      </c>
      <c r="N48">
        <v>115</v>
      </c>
    </row>
    <row r="49" spans="1:14" ht="15">
      <c r="A49" s="1">
        <v>0.5215277777777778</v>
      </c>
      <c r="B49" t="s">
        <v>57</v>
      </c>
      <c r="C49" t="s">
        <v>58</v>
      </c>
      <c r="D49" t="s">
        <v>58</v>
      </c>
      <c r="E49" t="s">
        <v>59</v>
      </c>
      <c r="F49">
        <v>105</v>
      </c>
      <c r="G49" t="s">
        <v>62</v>
      </c>
      <c r="J49" t="s">
        <v>117</v>
      </c>
      <c r="N49">
        <v>111</v>
      </c>
    </row>
    <row r="50" spans="1:14" ht="15">
      <c r="A50" s="1">
        <v>0.5569444444444445</v>
      </c>
      <c r="B50" t="s">
        <v>60</v>
      </c>
      <c r="C50" t="s">
        <v>63</v>
      </c>
      <c r="F50">
        <v>106</v>
      </c>
      <c r="G50" t="s">
        <v>64</v>
      </c>
      <c r="J50" t="s">
        <v>117</v>
      </c>
      <c r="N50">
        <v>101</v>
      </c>
    </row>
    <row r="51" spans="1:14" ht="15">
      <c r="A51" s="1">
        <v>0.51875</v>
      </c>
      <c r="B51" t="s">
        <v>65</v>
      </c>
      <c r="C51" t="s">
        <v>59</v>
      </c>
      <c r="D51" t="s">
        <v>62</v>
      </c>
      <c r="F51">
        <v>108</v>
      </c>
      <c r="J51" t="s">
        <v>117</v>
      </c>
      <c r="N51">
        <v>105</v>
      </c>
    </row>
    <row r="52" spans="1:14" ht="15">
      <c r="A52" s="1">
        <v>0.6243055555555556</v>
      </c>
      <c r="B52" t="s">
        <v>65</v>
      </c>
      <c r="C52" t="s">
        <v>62</v>
      </c>
      <c r="F52">
        <v>110</v>
      </c>
      <c r="G52" t="s">
        <v>64</v>
      </c>
      <c r="J52" t="s">
        <v>118</v>
      </c>
      <c r="N52">
        <v>106</v>
      </c>
    </row>
    <row r="53" spans="1:14" ht="15">
      <c r="A53" s="1">
        <v>0.5326388888888889</v>
      </c>
      <c r="B53" t="s">
        <v>57</v>
      </c>
      <c r="C53" t="s">
        <v>59</v>
      </c>
      <c r="F53">
        <v>111</v>
      </c>
      <c r="G53" t="s">
        <v>62</v>
      </c>
      <c r="H53" t="s">
        <v>59</v>
      </c>
      <c r="J53" t="s">
        <v>117</v>
      </c>
      <c r="N53">
        <v>108</v>
      </c>
    </row>
    <row r="54" spans="1:14" ht="15">
      <c r="A54" s="1">
        <v>0.51875</v>
      </c>
      <c r="B54" t="s">
        <v>66</v>
      </c>
      <c r="C54" t="s">
        <v>64</v>
      </c>
      <c r="F54">
        <v>109</v>
      </c>
      <c r="G54" t="s">
        <v>62</v>
      </c>
      <c r="J54" t="s">
        <v>117</v>
      </c>
      <c r="N54">
        <v>111</v>
      </c>
    </row>
    <row r="55" spans="1:14" ht="15">
      <c r="A55" s="1">
        <v>0.5493055555555556</v>
      </c>
      <c r="B55" t="s">
        <v>60</v>
      </c>
      <c r="C55" t="s">
        <v>62</v>
      </c>
      <c r="D55" t="s">
        <v>62</v>
      </c>
      <c r="F55">
        <v>112</v>
      </c>
      <c r="G55" t="s">
        <v>64</v>
      </c>
      <c r="J55" t="s">
        <v>117</v>
      </c>
      <c r="N55">
        <v>109</v>
      </c>
    </row>
    <row r="56" spans="1:14" ht="15">
      <c r="A56" s="1">
        <v>0.5840277777777778</v>
      </c>
      <c r="B56" t="s">
        <v>57</v>
      </c>
      <c r="C56" t="s">
        <v>67</v>
      </c>
      <c r="D56" t="s">
        <v>58</v>
      </c>
      <c r="F56">
        <v>111</v>
      </c>
      <c r="G56" t="s">
        <v>62</v>
      </c>
      <c r="J56" t="s">
        <v>117</v>
      </c>
      <c r="N56">
        <v>112</v>
      </c>
    </row>
    <row r="57" spans="1:14" ht="15">
      <c r="A57" s="1">
        <v>0.5263888888888889</v>
      </c>
      <c r="B57" t="s">
        <v>66</v>
      </c>
      <c r="C57" t="s">
        <v>59</v>
      </c>
      <c r="D57" t="s">
        <v>62</v>
      </c>
      <c r="E57" t="s">
        <v>62</v>
      </c>
      <c r="F57">
        <v>114</v>
      </c>
      <c r="G57" t="s">
        <v>64</v>
      </c>
      <c r="H57" t="s">
        <v>68</v>
      </c>
      <c r="J57" t="s">
        <v>118</v>
      </c>
      <c r="N57">
        <v>111</v>
      </c>
    </row>
    <row r="58" spans="1:14" ht="15">
      <c r="A58" s="1">
        <v>0.5458333333333333</v>
      </c>
      <c r="B58" t="s">
        <v>69</v>
      </c>
      <c r="C58" t="s">
        <v>62</v>
      </c>
      <c r="D58" t="s">
        <v>62</v>
      </c>
      <c r="E58" t="s">
        <v>62</v>
      </c>
      <c r="F58">
        <v>106</v>
      </c>
      <c r="J58" t="s">
        <v>117</v>
      </c>
      <c r="N58">
        <v>106</v>
      </c>
    </row>
    <row r="59" spans="1:14" ht="15">
      <c r="A59" s="1">
        <v>0.5604166666666667</v>
      </c>
      <c r="B59" t="s">
        <v>57</v>
      </c>
      <c r="C59" t="s">
        <v>59</v>
      </c>
      <c r="D59" t="s">
        <v>58</v>
      </c>
      <c r="F59">
        <v>118</v>
      </c>
      <c r="G59" t="s">
        <v>71</v>
      </c>
      <c r="H59" t="s">
        <v>64</v>
      </c>
      <c r="J59" t="s">
        <v>118</v>
      </c>
      <c r="N59">
        <v>104</v>
      </c>
    </row>
    <row r="60" spans="1:14" ht="15">
      <c r="A60" s="1">
        <v>0.5465277777777777</v>
      </c>
      <c r="B60" t="s">
        <v>57</v>
      </c>
      <c r="C60" t="s">
        <v>58</v>
      </c>
      <c r="D60" t="s">
        <v>58</v>
      </c>
      <c r="E60" t="s">
        <v>58</v>
      </c>
      <c r="F60">
        <v>104</v>
      </c>
      <c r="G60" t="s">
        <v>62</v>
      </c>
      <c r="J60" t="s">
        <v>117</v>
      </c>
      <c r="N60">
        <v>110</v>
      </c>
    </row>
    <row r="61" spans="1:14" ht="15">
      <c r="A61" s="1">
        <v>0.5083333333333333</v>
      </c>
      <c r="B61" t="s">
        <v>60</v>
      </c>
      <c r="C61" t="s">
        <v>63</v>
      </c>
      <c r="F61">
        <v>110</v>
      </c>
      <c r="G61" t="s">
        <v>64</v>
      </c>
      <c r="J61" t="s">
        <v>117</v>
      </c>
      <c r="N61">
        <v>107</v>
      </c>
    </row>
    <row r="62" spans="1:14" ht="15">
      <c r="A62" s="1">
        <v>0.5416666666666666</v>
      </c>
      <c r="B62" t="s">
        <v>65</v>
      </c>
      <c r="C62" t="s">
        <v>59</v>
      </c>
      <c r="D62" t="s">
        <v>62</v>
      </c>
      <c r="F62">
        <v>109</v>
      </c>
      <c r="G62" t="s">
        <v>59</v>
      </c>
      <c r="J62" t="s">
        <v>118</v>
      </c>
      <c r="N62">
        <v>106</v>
      </c>
    </row>
    <row r="63" spans="1:14" ht="15">
      <c r="A63" s="1">
        <v>0.53125</v>
      </c>
      <c r="B63" t="s">
        <v>60</v>
      </c>
      <c r="C63" t="s">
        <v>63</v>
      </c>
      <c r="F63">
        <v>107</v>
      </c>
      <c r="G63" t="s">
        <v>64</v>
      </c>
      <c r="J63" t="s">
        <v>117</v>
      </c>
      <c r="N63">
        <v>112</v>
      </c>
    </row>
    <row r="64" spans="1:14" ht="15">
      <c r="A64" s="1">
        <v>0.5583333333333333</v>
      </c>
      <c r="B64" t="s">
        <v>65</v>
      </c>
      <c r="C64" t="s">
        <v>62</v>
      </c>
      <c r="D64" t="s">
        <v>58</v>
      </c>
      <c r="F64">
        <v>106</v>
      </c>
      <c r="G64" t="s">
        <v>64</v>
      </c>
      <c r="J64" t="s">
        <v>117</v>
      </c>
      <c r="N64">
        <v>103</v>
      </c>
    </row>
    <row r="65" spans="1:14" ht="15">
      <c r="A65" s="1">
        <v>0.6076388888888888</v>
      </c>
      <c r="B65" t="s">
        <v>57</v>
      </c>
      <c r="C65" t="s">
        <v>59</v>
      </c>
      <c r="F65">
        <v>112</v>
      </c>
      <c r="G65" t="s">
        <v>62</v>
      </c>
      <c r="H65" t="s">
        <v>73</v>
      </c>
      <c r="I65" t="s">
        <v>59</v>
      </c>
      <c r="J65" t="s">
        <v>117</v>
      </c>
      <c r="N65">
        <v>111</v>
      </c>
    </row>
    <row r="66" spans="1:14" ht="15">
      <c r="A66" s="1">
        <v>0.5298611111111111</v>
      </c>
      <c r="B66" t="s">
        <v>66</v>
      </c>
      <c r="C66" t="s">
        <v>58</v>
      </c>
      <c r="F66">
        <v>103</v>
      </c>
      <c r="G66" t="s">
        <v>62</v>
      </c>
      <c r="J66" t="s">
        <v>117</v>
      </c>
      <c r="N66">
        <v>112</v>
      </c>
    </row>
    <row r="67" spans="1:14" ht="15">
      <c r="A67" s="1">
        <v>0.6131944444444445</v>
      </c>
      <c r="B67" t="s">
        <v>60</v>
      </c>
      <c r="C67" t="s">
        <v>62</v>
      </c>
      <c r="D67" t="s">
        <v>63</v>
      </c>
      <c r="F67">
        <v>111</v>
      </c>
      <c r="G67" t="s">
        <v>64</v>
      </c>
      <c r="J67" t="s">
        <v>117</v>
      </c>
      <c r="N67">
        <v>103</v>
      </c>
    </row>
    <row r="68" spans="1:10" ht="15">
      <c r="A68" s="1">
        <v>0.6173611111111111</v>
      </c>
      <c r="B68" t="s">
        <v>57</v>
      </c>
      <c r="C68" t="s">
        <v>67</v>
      </c>
      <c r="D68" t="s">
        <v>58</v>
      </c>
      <c r="F68">
        <v>112</v>
      </c>
      <c r="G68" t="s">
        <v>62</v>
      </c>
      <c r="J68" t="s">
        <v>117</v>
      </c>
    </row>
    <row r="69" spans="1:10" ht="15">
      <c r="A69" s="1">
        <v>0.5152777777777777</v>
      </c>
      <c r="B69" t="s">
        <v>66</v>
      </c>
      <c r="C69" t="s">
        <v>70</v>
      </c>
      <c r="D69" t="s">
        <v>59</v>
      </c>
      <c r="E69" t="s">
        <v>62</v>
      </c>
      <c r="F69">
        <v>117</v>
      </c>
      <c r="G69" t="s">
        <v>64</v>
      </c>
      <c r="H69" t="s">
        <v>74</v>
      </c>
      <c r="J69" t="s">
        <v>118</v>
      </c>
    </row>
    <row r="70" spans="1:10" ht="15">
      <c r="A70" s="1">
        <v>0.5194444444444445</v>
      </c>
      <c r="B70" t="s">
        <v>69</v>
      </c>
      <c r="C70" t="s">
        <v>62</v>
      </c>
      <c r="F70">
        <v>103</v>
      </c>
      <c r="J70" t="s">
        <v>117</v>
      </c>
    </row>
    <row r="71" spans="1:10" ht="15">
      <c r="A71" s="1">
        <v>0.5541666666666667</v>
      </c>
      <c r="B71" t="s">
        <v>57</v>
      </c>
      <c r="C71" t="s">
        <v>59</v>
      </c>
      <c r="D71" t="s">
        <v>58</v>
      </c>
      <c r="F71">
        <v>117</v>
      </c>
      <c r="G71" t="s">
        <v>70</v>
      </c>
      <c r="H71" t="s">
        <v>62</v>
      </c>
      <c r="I71" t="s">
        <v>62</v>
      </c>
      <c r="J71" t="s">
        <v>118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4"/>
  <sheetViews>
    <sheetView workbookViewId="0" topLeftCell="A1">
      <selection activeCell="J10" sqref="J10"/>
    </sheetView>
  </sheetViews>
  <sheetFormatPr defaultColWidth="9.140625" defaultRowHeight="15"/>
  <cols>
    <col min="1" max="1" width="11.28125" style="0" customWidth="1"/>
  </cols>
  <sheetData>
    <row r="1" spans="2:5" ht="15">
      <c r="B1" t="s">
        <v>155</v>
      </c>
      <c r="C1" t="s">
        <v>0</v>
      </c>
      <c r="D1" t="s">
        <v>156</v>
      </c>
      <c r="E1" t="s">
        <v>157</v>
      </c>
    </row>
    <row r="2" spans="1:5" ht="15">
      <c r="A2" t="s">
        <v>68</v>
      </c>
      <c r="B2">
        <v>5</v>
      </c>
      <c r="C2">
        <v>0.00667</v>
      </c>
      <c r="D2">
        <v>0.01491</v>
      </c>
      <c r="E2">
        <v>0.00667</v>
      </c>
    </row>
    <row r="3" spans="1:5" ht="15">
      <c r="A3" t="s">
        <v>164</v>
      </c>
      <c r="B3">
        <v>5</v>
      </c>
      <c r="C3">
        <v>0</v>
      </c>
      <c r="D3">
        <v>0</v>
      </c>
      <c r="E3">
        <v>0</v>
      </c>
    </row>
    <row r="4" spans="1:5" ht="15">
      <c r="A4" t="s">
        <v>159</v>
      </c>
      <c r="B4">
        <v>5</v>
      </c>
      <c r="C4">
        <v>0.00667</v>
      </c>
      <c r="D4">
        <v>0.01491</v>
      </c>
      <c r="E4">
        <v>0.00667</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E4"/>
  <sheetViews>
    <sheetView workbookViewId="0" topLeftCell="A1">
      <selection activeCell="C2" sqref="C2:C3"/>
    </sheetView>
  </sheetViews>
  <sheetFormatPr defaultColWidth="9.140625" defaultRowHeight="15"/>
  <cols>
    <col min="1" max="1" width="10.8515625" style="0" customWidth="1"/>
  </cols>
  <sheetData>
    <row r="1" spans="2:5" ht="15">
      <c r="B1" t="s">
        <v>155</v>
      </c>
      <c r="C1" t="s">
        <v>0</v>
      </c>
      <c r="D1" t="s">
        <v>156</v>
      </c>
      <c r="E1" t="s">
        <v>157</v>
      </c>
    </row>
    <row r="2" spans="1:5" ht="15">
      <c r="A2" t="s">
        <v>64</v>
      </c>
      <c r="B2">
        <v>5</v>
      </c>
      <c r="C2">
        <v>0.0517</v>
      </c>
      <c r="D2">
        <v>0.0418</v>
      </c>
      <c r="E2">
        <v>0.0187</v>
      </c>
    </row>
    <row r="3" spans="1:5" ht="15">
      <c r="A3" t="s">
        <v>165</v>
      </c>
      <c r="B3">
        <v>5</v>
      </c>
      <c r="C3">
        <v>0.0033</v>
      </c>
      <c r="D3">
        <v>0.0046</v>
      </c>
      <c r="E3">
        <v>0.002</v>
      </c>
    </row>
    <row r="4" spans="1:5" ht="15">
      <c r="A4" t="s">
        <v>159</v>
      </c>
      <c r="B4">
        <v>5</v>
      </c>
      <c r="C4">
        <v>0.0483</v>
      </c>
      <c r="D4">
        <v>0.0427</v>
      </c>
      <c r="E4">
        <v>0.0191</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E4"/>
  <sheetViews>
    <sheetView workbookViewId="0" topLeftCell="A1">
      <selection activeCell="I17" sqref="I17"/>
    </sheetView>
  </sheetViews>
  <sheetFormatPr defaultColWidth="9.140625" defaultRowHeight="15"/>
  <cols>
    <col min="1" max="1" width="11.00390625" style="0" customWidth="1"/>
  </cols>
  <sheetData>
    <row r="1" spans="2:5" ht="15">
      <c r="B1" t="s">
        <v>155</v>
      </c>
      <c r="C1" t="s">
        <v>0</v>
      </c>
      <c r="D1" t="s">
        <v>156</v>
      </c>
      <c r="E1" t="s">
        <v>157</v>
      </c>
    </row>
    <row r="2" spans="1:5" ht="15">
      <c r="A2" t="s">
        <v>71</v>
      </c>
      <c r="B2">
        <v>5</v>
      </c>
      <c r="C2">
        <v>0.00333</v>
      </c>
      <c r="D2">
        <v>0.00745</v>
      </c>
      <c r="E2">
        <v>0.00333</v>
      </c>
    </row>
    <row r="3" spans="1:5" ht="15">
      <c r="A3" t="s">
        <v>166</v>
      </c>
      <c r="B3">
        <v>5</v>
      </c>
      <c r="C3">
        <v>0</v>
      </c>
      <c r="D3">
        <v>0</v>
      </c>
      <c r="E3">
        <v>0</v>
      </c>
    </row>
    <row r="4" spans="1:5" ht="15">
      <c r="A4" t="s">
        <v>159</v>
      </c>
      <c r="B4">
        <v>5</v>
      </c>
      <c r="C4">
        <v>0.00333</v>
      </c>
      <c r="D4">
        <v>0.00745</v>
      </c>
      <c r="E4">
        <v>0.00333</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E4"/>
  <sheetViews>
    <sheetView workbookViewId="0" topLeftCell="A1">
      <selection activeCell="J19" sqref="J19"/>
    </sheetView>
  </sheetViews>
  <sheetFormatPr defaultColWidth="9.140625" defaultRowHeight="15"/>
  <cols>
    <col min="1" max="1" width="11.57421875" style="0" customWidth="1"/>
  </cols>
  <sheetData>
    <row r="1" spans="2:5" ht="15">
      <c r="B1" t="s">
        <v>155</v>
      </c>
      <c r="C1" t="s">
        <v>0</v>
      </c>
      <c r="D1" t="s">
        <v>156</v>
      </c>
      <c r="E1" t="s">
        <v>157</v>
      </c>
    </row>
    <row r="2" spans="1:5" ht="15">
      <c r="A2" t="s">
        <v>70</v>
      </c>
      <c r="B2">
        <v>5</v>
      </c>
      <c r="C2">
        <v>0.00667</v>
      </c>
      <c r="D2">
        <v>0.01491</v>
      </c>
      <c r="E2">
        <v>0.00667</v>
      </c>
    </row>
    <row r="3" spans="1:5" ht="15">
      <c r="A3" t="s">
        <v>167</v>
      </c>
      <c r="B3">
        <v>5</v>
      </c>
      <c r="C3">
        <v>0.00833</v>
      </c>
      <c r="D3">
        <v>0.01443</v>
      </c>
      <c r="E3">
        <v>0.00645</v>
      </c>
    </row>
    <row r="4" spans="1:5" ht="15">
      <c r="A4" t="s">
        <v>159</v>
      </c>
      <c r="B4">
        <v>5</v>
      </c>
      <c r="C4">
        <v>-0.00167</v>
      </c>
      <c r="D4">
        <v>0.02075</v>
      </c>
      <c r="E4">
        <v>0.00928</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E4"/>
  <sheetViews>
    <sheetView workbookViewId="0" topLeftCell="A1">
      <selection activeCell="C2" sqref="C2:C3"/>
    </sheetView>
  </sheetViews>
  <sheetFormatPr defaultColWidth="9.140625" defaultRowHeight="15"/>
  <cols>
    <col min="1" max="1" width="11.00390625" style="0" customWidth="1"/>
  </cols>
  <sheetData>
    <row r="1" spans="2:5" ht="15">
      <c r="B1" t="s">
        <v>155</v>
      </c>
      <c r="C1" t="s">
        <v>0</v>
      </c>
      <c r="D1" t="s">
        <v>156</v>
      </c>
      <c r="E1" t="s">
        <v>157</v>
      </c>
    </row>
    <row r="2" spans="1:5" ht="15">
      <c r="A2" t="s">
        <v>73</v>
      </c>
      <c r="B2">
        <v>5</v>
      </c>
      <c r="C2">
        <v>0.00333</v>
      </c>
      <c r="D2">
        <v>0.00745</v>
      </c>
      <c r="E2">
        <v>0.00333</v>
      </c>
    </row>
    <row r="3" spans="1:5" ht="15">
      <c r="A3" t="s">
        <v>168</v>
      </c>
      <c r="B3">
        <v>5</v>
      </c>
      <c r="C3">
        <v>0</v>
      </c>
      <c r="D3">
        <v>0</v>
      </c>
      <c r="E3">
        <v>0</v>
      </c>
    </row>
    <row r="4" spans="1:5" ht="15">
      <c r="A4" t="s">
        <v>159</v>
      </c>
      <c r="B4">
        <v>5</v>
      </c>
      <c r="C4">
        <v>0.00333</v>
      </c>
      <c r="D4">
        <v>0.00745</v>
      </c>
      <c r="E4">
        <v>0.00333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E4"/>
  <sheetViews>
    <sheetView workbookViewId="0" topLeftCell="A1">
      <selection activeCell="J16" sqref="J16"/>
    </sheetView>
  </sheetViews>
  <sheetFormatPr defaultColWidth="9.140625" defaultRowHeight="15"/>
  <cols>
    <col min="1" max="1" width="10.8515625" style="0" customWidth="1"/>
  </cols>
  <sheetData>
    <row r="1" spans="2:5" ht="15">
      <c r="B1" t="s">
        <v>155</v>
      </c>
      <c r="C1" t="s">
        <v>0</v>
      </c>
      <c r="D1" t="s">
        <v>156</v>
      </c>
      <c r="E1" t="s">
        <v>157</v>
      </c>
    </row>
    <row r="2" spans="1:5" ht="15">
      <c r="A2" t="s">
        <v>72</v>
      </c>
      <c r="B2">
        <v>5</v>
      </c>
      <c r="C2">
        <v>0.00167</v>
      </c>
      <c r="D2">
        <v>0.00373</v>
      </c>
      <c r="E2">
        <v>0.00167</v>
      </c>
    </row>
    <row r="3" spans="1:5" ht="15">
      <c r="A3" t="s">
        <v>169</v>
      </c>
      <c r="B3">
        <v>5</v>
      </c>
      <c r="C3">
        <v>0</v>
      </c>
      <c r="D3">
        <v>0</v>
      </c>
      <c r="E3">
        <v>0</v>
      </c>
    </row>
    <row r="4" spans="1:5" ht="15">
      <c r="A4" t="s">
        <v>159</v>
      </c>
      <c r="B4">
        <v>5</v>
      </c>
      <c r="C4">
        <v>0.00167</v>
      </c>
      <c r="D4">
        <v>0.00373</v>
      </c>
      <c r="E4">
        <v>0.00167</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4"/>
  <sheetViews>
    <sheetView workbookViewId="0" topLeftCell="A1">
      <selection activeCell="K12" sqref="K12"/>
    </sheetView>
  </sheetViews>
  <sheetFormatPr defaultColWidth="9.140625" defaultRowHeight="15"/>
  <cols>
    <col min="1" max="1" width="10.8515625" style="0" customWidth="1"/>
  </cols>
  <sheetData>
    <row r="1" spans="2:5" ht="15">
      <c r="B1" t="s">
        <v>155</v>
      </c>
      <c r="C1" t="s">
        <v>0</v>
      </c>
      <c r="D1" t="s">
        <v>156</v>
      </c>
      <c r="E1" t="s">
        <v>157</v>
      </c>
    </row>
    <row r="2" spans="1:5" ht="15">
      <c r="A2" t="s">
        <v>74</v>
      </c>
      <c r="B2">
        <v>5</v>
      </c>
      <c r="C2">
        <v>0.00167</v>
      </c>
      <c r="D2">
        <v>0.00373</v>
      </c>
      <c r="E2">
        <v>0.00167</v>
      </c>
    </row>
    <row r="3" spans="1:5" ht="15">
      <c r="A3" t="s">
        <v>170</v>
      </c>
      <c r="B3">
        <v>5</v>
      </c>
      <c r="C3">
        <v>0</v>
      </c>
      <c r="D3">
        <v>0</v>
      </c>
      <c r="E3">
        <v>0</v>
      </c>
    </row>
    <row r="4" spans="1:5" ht="15">
      <c r="A4" t="s">
        <v>159</v>
      </c>
      <c r="B4">
        <v>5</v>
      </c>
      <c r="C4">
        <v>0.00167</v>
      </c>
      <c r="D4">
        <v>0.00373</v>
      </c>
      <c r="E4">
        <v>0.00167</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G13"/>
  <sheetViews>
    <sheetView zoomScalePageLayoutView="0" workbookViewId="0" topLeftCell="A4">
      <selection activeCell="J17" sqref="J17"/>
    </sheetView>
  </sheetViews>
  <sheetFormatPr defaultColWidth="11.421875" defaultRowHeight="15"/>
  <sheetData>
    <row r="1" spans="1:7" ht="15.75" thickBot="1">
      <c r="A1" s="22" t="s">
        <v>4</v>
      </c>
      <c r="B1" s="23"/>
      <c r="C1" s="23"/>
      <c r="D1" s="23"/>
      <c r="E1" s="23"/>
      <c r="F1" s="23"/>
      <c r="G1" s="23"/>
    </row>
    <row r="3" spans="1:7" ht="15.75" thickBot="1">
      <c r="A3" s="13" t="s">
        <v>2</v>
      </c>
      <c r="B3" s="14"/>
      <c r="C3" s="14"/>
      <c r="D3" s="14"/>
      <c r="E3" s="14"/>
      <c r="F3" s="14"/>
      <c r="G3" s="14"/>
    </row>
    <row r="4" spans="1:7" ht="15">
      <c r="A4" s="3" t="s">
        <v>5</v>
      </c>
      <c r="B4" s="3" t="s">
        <v>153</v>
      </c>
      <c r="C4" s="3" t="s">
        <v>6</v>
      </c>
      <c r="D4" s="3" t="s">
        <v>0</v>
      </c>
      <c r="E4" s="3" t="s">
        <v>1</v>
      </c>
      <c r="F4" s="3" t="s">
        <v>48</v>
      </c>
      <c r="G4" s="3" t="s">
        <v>3</v>
      </c>
    </row>
    <row r="5" spans="1:7" ht="15">
      <c r="A5" s="4" t="s">
        <v>119</v>
      </c>
      <c r="B5">
        <v>8</v>
      </c>
      <c r="C5" s="7">
        <v>0.04999999999996</v>
      </c>
      <c r="D5" s="7">
        <v>0.006249999999995</v>
      </c>
      <c r="E5" s="7">
        <v>4.563492063493651E-06</v>
      </c>
      <c r="F5">
        <f>SQRT(E5)</f>
        <v>0.0021362331482058907</v>
      </c>
      <c r="G5">
        <f>F5/SQRT(B5)</f>
        <v>0.000755272472645936</v>
      </c>
    </row>
    <row r="6" spans="1:7" ht="15.75" thickBot="1">
      <c r="A6" s="15" t="s">
        <v>120</v>
      </c>
      <c r="B6" s="14">
        <v>21</v>
      </c>
      <c r="C6" s="16">
        <v>0.17666666666659</v>
      </c>
      <c r="D6" s="16">
        <v>0.008412698412694762</v>
      </c>
      <c r="E6" s="16">
        <v>2.6243386243389634E-05</v>
      </c>
      <c r="F6">
        <f>SQRT(E6)</f>
        <v>0.005122829905763965</v>
      </c>
      <c r="G6">
        <f>F6/SQRT(B6)</f>
        <v>0.0011178931340736602</v>
      </c>
    </row>
    <row r="8" spans="1:7" ht="15.75" thickBot="1">
      <c r="A8" s="13" t="s">
        <v>9</v>
      </c>
      <c r="B8" s="14"/>
      <c r="C8" s="14"/>
      <c r="D8" s="14"/>
      <c r="E8" s="14"/>
      <c r="F8" s="14"/>
      <c r="G8" s="14"/>
    </row>
    <row r="9" spans="1:7" ht="15">
      <c r="A9" s="3" t="s">
        <v>10</v>
      </c>
      <c r="B9" s="3" t="s">
        <v>11</v>
      </c>
      <c r="C9" s="3" t="s">
        <v>12</v>
      </c>
      <c r="D9" s="3" t="s">
        <v>13</v>
      </c>
      <c r="E9" s="3" t="s">
        <v>14</v>
      </c>
      <c r="F9" s="3" t="s">
        <v>46</v>
      </c>
      <c r="G9" s="3" t="s">
        <v>15</v>
      </c>
    </row>
    <row r="10" spans="1:7" ht="15">
      <c r="A10" t="s">
        <v>16</v>
      </c>
      <c r="B10" s="7">
        <v>2.7095876664875985E-05</v>
      </c>
      <c r="C10">
        <v>1</v>
      </c>
      <c r="D10" s="7">
        <v>2.7095876664875985E-05</v>
      </c>
      <c r="E10" s="7">
        <v>1.3138877170290302</v>
      </c>
      <c r="F10" s="7">
        <v>0.26174953550705016</v>
      </c>
      <c r="G10" s="7">
        <v>6.114047040194284</v>
      </c>
    </row>
    <row r="11" spans="1:4" ht="15">
      <c r="A11" t="s">
        <v>17</v>
      </c>
      <c r="B11" s="7">
        <v>0.0005568121693122482</v>
      </c>
      <c r="C11">
        <v>27</v>
      </c>
      <c r="D11" s="7">
        <v>2.0622672937490674E-05</v>
      </c>
    </row>
    <row r="13" spans="1:7" ht="15.75" thickBot="1">
      <c r="A13" s="15" t="s">
        <v>121</v>
      </c>
      <c r="B13" s="16">
        <v>0.0005839080459771242</v>
      </c>
      <c r="C13" s="14">
        <v>28</v>
      </c>
      <c r="D13" s="14"/>
      <c r="E13" s="14"/>
      <c r="F13" s="14"/>
      <c r="G13" s="14"/>
    </row>
  </sheetData>
  <sheetProtection/>
  <mergeCells count="1">
    <mergeCell ref="A1:G1"/>
  </mergeCells>
  <printOptions/>
  <pageMargins left="0.75" right="0.75" top="1" bottom="1" header="0.5" footer="0.5"/>
  <pageSetup orientation="portrait"/>
  <drawing r:id="rId1"/>
</worksheet>
</file>

<file path=xl/worksheets/sheet18.xml><?xml version="1.0" encoding="utf-8"?>
<worksheet xmlns="http://schemas.openxmlformats.org/spreadsheetml/2006/main" xmlns:r="http://schemas.openxmlformats.org/officeDocument/2006/relationships">
  <dimension ref="A1:G13"/>
  <sheetViews>
    <sheetView zoomScalePageLayoutView="0" workbookViewId="0" topLeftCell="A1">
      <selection activeCell="A7" sqref="A7"/>
    </sheetView>
  </sheetViews>
  <sheetFormatPr defaultColWidth="11.421875" defaultRowHeight="15"/>
  <sheetData>
    <row r="1" spans="1:7" ht="15.75" thickBot="1">
      <c r="A1" s="22" t="s">
        <v>4</v>
      </c>
      <c r="B1" s="23"/>
      <c r="C1" s="23"/>
      <c r="D1" s="23"/>
      <c r="E1" s="23"/>
      <c r="F1" s="23"/>
      <c r="G1" s="23"/>
    </row>
    <row r="3" spans="1:7" ht="15.75" thickBot="1">
      <c r="A3" s="13" t="s">
        <v>2</v>
      </c>
      <c r="B3" s="14"/>
      <c r="C3" s="14"/>
      <c r="D3" s="14"/>
      <c r="E3" s="14"/>
      <c r="F3" s="14"/>
      <c r="G3" s="14"/>
    </row>
    <row r="4" spans="1:7" ht="15">
      <c r="A4" s="3" t="s">
        <v>5</v>
      </c>
      <c r="B4" s="3" t="s">
        <v>153</v>
      </c>
      <c r="C4" s="3" t="s">
        <v>6</v>
      </c>
      <c r="D4" s="3" t="s">
        <v>0</v>
      </c>
      <c r="E4" s="3" t="s">
        <v>1</v>
      </c>
      <c r="F4" s="3" t="s">
        <v>7</v>
      </c>
      <c r="G4" s="3" t="s">
        <v>8</v>
      </c>
    </row>
    <row r="5" spans="1:7" ht="15">
      <c r="A5" s="4" t="s">
        <v>119</v>
      </c>
      <c r="B5">
        <v>18</v>
      </c>
      <c r="C5" s="7">
        <v>2061</v>
      </c>
      <c r="D5" s="7">
        <v>114.5</v>
      </c>
      <c r="E5" s="7">
        <v>14.264705882352942</v>
      </c>
      <c r="F5">
        <f>SQRT(E5)</f>
        <v>3.7768645570569435</v>
      </c>
      <c r="G5">
        <f>F5/SQRT(B5)</f>
        <v>0.8902155133060303</v>
      </c>
    </row>
    <row r="6" spans="1:7" ht="15.75" thickBot="1">
      <c r="A6" s="15" t="s">
        <v>120</v>
      </c>
      <c r="B6" s="14">
        <v>50</v>
      </c>
      <c r="C6" s="16">
        <v>5414</v>
      </c>
      <c r="D6" s="16">
        <v>108.28</v>
      </c>
      <c r="E6" s="16">
        <v>14.736326530612244</v>
      </c>
      <c r="F6">
        <f>SQRT(E6)</f>
        <v>3.838792327101356</v>
      </c>
      <c r="G6">
        <f>F6/SQRT(B6)</f>
        <v>0.5428872172120512</v>
      </c>
    </row>
    <row r="8" spans="1:7" ht="15.75" thickBot="1">
      <c r="A8" s="13" t="s">
        <v>9</v>
      </c>
      <c r="B8" s="14"/>
      <c r="C8" s="14"/>
      <c r="D8" s="14"/>
      <c r="E8" s="14"/>
      <c r="F8" s="14"/>
      <c r="G8" s="14"/>
    </row>
    <row r="9" spans="1:7" ht="15">
      <c r="A9" s="3" t="s">
        <v>10</v>
      </c>
      <c r="B9" s="3" t="s">
        <v>11</v>
      </c>
      <c r="C9" s="3" t="s">
        <v>12</v>
      </c>
      <c r="D9" s="3" t="s">
        <v>13</v>
      </c>
      <c r="E9" s="3" t="s">
        <v>14</v>
      </c>
      <c r="F9" s="3" t="s">
        <v>46</v>
      </c>
      <c r="G9" s="3" t="s">
        <v>15</v>
      </c>
    </row>
    <row r="10" spans="1:7" ht="15">
      <c r="A10" t="s">
        <v>16</v>
      </c>
      <c r="B10" s="7">
        <v>512.0523529411764</v>
      </c>
      <c r="C10">
        <v>1</v>
      </c>
      <c r="D10" s="7">
        <v>512.0523529411764</v>
      </c>
      <c r="E10" s="7">
        <v>35.03644621920177</v>
      </c>
      <c r="F10" s="7">
        <v>1.2775024360589526E-07</v>
      </c>
      <c r="G10" s="7">
        <v>5.684341644501876</v>
      </c>
    </row>
    <row r="11" spans="1:4" ht="15">
      <c r="A11" t="s">
        <v>17</v>
      </c>
      <c r="B11" s="7">
        <v>964.58</v>
      </c>
      <c r="C11">
        <v>66</v>
      </c>
      <c r="D11" s="7">
        <v>14.614848484848485</v>
      </c>
    </row>
    <row r="13" spans="1:7" ht="15.75" thickBot="1">
      <c r="A13" s="15" t="s">
        <v>121</v>
      </c>
      <c r="B13" s="16">
        <v>1476.6323529411766</v>
      </c>
      <c r="C13" s="14">
        <v>67</v>
      </c>
      <c r="D13" s="14"/>
      <c r="E13" s="14"/>
      <c r="F13" s="14"/>
      <c r="G13" s="14"/>
    </row>
    <row r="14" ht="15.75" thickTop="1"/>
  </sheetData>
  <sheetProtection/>
  <mergeCells count="1">
    <mergeCell ref="A1:G1"/>
  </mergeCells>
  <printOptions/>
  <pageMargins left="0.75" right="0.75" top="1" bottom="1" header="0.5" footer="0.5"/>
  <pageSetup orientation="portrait"/>
  <drawing r:id="rId1"/>
</worksheet>
</file>

<file path=xl/worksheets/sheet19.xml><?xml version="1.0" encoding="utf-8"?>
<worksheet xmlns="http://schemas.openxmlformats.org/spreadsheetml/2006/main" xmlns:r="http://schemas.openxmlformats.org/officeDocument/2006/relationships">
  <dimension ref="A1:H55"/>
  <sheetViews>
    <sheetView zoomScalePageLayoutView="0" workbookViewId="0" topLeftCell="A1">
      <selection activeCell="G35" sqref="G35"/>
    </sheetView>
  </sheetViews>
  <sheetFormatPr defaultColWidth="11.421875" defaultRowHeight="15"/>
  <sheetData>
    <row r="1" spans="1:8" ht="15.75" thickBot="1">
      <c r="A1" s="22" t="s">
        <v>21</v>
      </c>
      <c r="B1" s="23"/>
      <c r="C1" s="23"/>
      <c r="D1" s="23"/>
      <c r="E1" s="23"/>
      <c r="F1" s="23"/>
      <c r="G1" s="23"/>
      <c r="H1" s="23"/>
    </row>
    <row r="3" spans="1:8" ht="15.75" thickBot="1">
      <c r="A3" s="12" t="s">
        <v>22</v>
      </c>
      <c r="B3" s="11"/>
      <c r="C3" s="11"/>
      <c r="D3" s="11"/>
      <c r="E3" s="11"/>
      <c r="F3" s="11"/>
      <c r="G3" s="11"/>
      <c r="H3" s="11"/>
    </row>
    <row r="4" spans="1:2" ht="15">
      <c r="A4" s="4" t="s">
        <v>23</v>
      </c>
      <c r="B4" s="7">
        <v>0.20297625651715404</v>
      </c>
    </row>
    <row r="5" spans="1:2" ht="15">
      <c r="A5" s="4" t="s">
        <v>24</v>
      </c>
      <c r="B5" s="7">
        <v>0.04119936070971751</v>
      </c>
    </row>
    <row r="6" spans="1:2" ht="15">
      <c r="A6" s="4" t="s">
        <v>25</v>
      </c>
      <c r="B6" s="7">
        <v>0.005688225921188531</v>
      </c>
    </row>
    <row r="7" spans="1:2" ht="15">
      <c r="A7" s="4" t="s">
        <v>26</v>
      </c>
      <c r="B7" s="7">
        <v>0.004553596087138193</v>
      </c>
    </row>
    <row r="8" spans="1:2" ht="15">
      <c r="A8" s="4" t="s">
        <v>27</v>
      </c>
      <c r="B8">
        <v>29</v>
      </c>
    </row>
    <row r="9" spans="1:8" ht="15.75" thickBot="1">
      <c r="A9" s="22" t="s">
        <v>28</v>
      </c>
      <c r="B9" s="23"/>
      <c r="C9" s="23"/>
      <c r="D9" s="23"/>
      <c r="E9" s="23"/>
      <c r="F9" s="23"/>
      <c r="G9" s="23"/>
      <c r="H9" s="23"/>
    </row>
    <row r="10" spans="1:8" ht="15">
      <c r="A10" s="18"/>
      <c r="B10" s="18"/>
      <c r="C10" s="18"/>
      <c r="D10" s="18"/>
      <c r="E10" s="18"/>
      <c r="F10" s="18"/>
      <c r="G10" s="18"/>
      <c r="H10" s="18"/>
    </row>
    <row r="11" spans="1:8" ht="15.75" thickBot="1">
      <c r="A11" s="12" t="s">
        <v>9</v>
      </c>
      <c r="B11" s="11"/>
      <c r="C11" s="11"/>
      <c r="D11" s="11"/>
      <c r="E11" s="11"/>
      <c r="F11" s="11"/>
      <c r="G11" s="11"/>
      <c r="H11" s="11"/>
    </row>
    <row r="12" spans="1:8" ht="15">
      <c r="A12" s="3" t="s">
        <v>47</v>
      </c>
      <c r="B12" s="3" t="s">
        <v>29</v>
      </c>
      <c r="C12" s="3" t="s">
        <v>11</v>
      </c>
      <c r="D12" s="3" t="s">
        <v>13</v>
      </c>
      <c r="E12" s="3" t="s">
        <v>14</v>
      </c>
      <c r="F12" s="3" t="s">
        <v>46</v>
      </c>
      <c r="G12" s="6"/>
      <c r="H12" s="6"/>
    </row>
    <row r="13" spans="1:6" ht="15">
      <c r="A13" s="4" t="s">
        <v>30</v>
      </c>
      <c r="B13" s="7">
        <v>1</v>
      </c>
      <c r="C13" s="7">
        <v>2.4056638207517888E-05</v>
      </c>
      <c r="D13" s="7">
        <v>2.4056638207517888E-05</v>
      </c>
      <c r="E13" s="7">
        <v>1.1601814742069572</v>
      </c>
      <c r="F13" s="7">
        <v>0.29095806970277327</v>
      </c>
    </row>
    <row r="14" spans="1:4" ht="15">
      <c r="A14" s="4" t="s">
        <v>31</v>
      </c>
      <c r="B14" s="7">
        <v>27</v>
      </c>
      <c r="C14" s="7">
        <v>0.000559851407769607</v>
      </c>
      <c r="D14" s="7">
        <v>2.073523732480026E-05</v>
      </c>
    </row>
    <row r="15" spans="1:8" ht="15.75" thickBot="1">
      <c r="A15" s="9" t="s">
        <v>121</v>
      </c>
      <c r="B15" s="10">
        <v>28</v>
      </c>
      <c r="C15" s="10">
        <v>0.000583908045977125</v>
      </c>
      <c r="D15" s="11"/>
      <c r="E15" s="11"/>
      <c r="F15" s="11"/>
      <c r="G15" s="11"/>
      <c r="H15" s="11"/>
    </row>
    <row r="16" spans="1:8" ht="15.75" thickBot="1">
      <c r="A16" s="11"/>
      <c r="B16" s="11"/>
      <c r="C16" s="11"/>
      <c r="D16" s="11"/>
      <c r="E16" s="11"/>
      <c r="F16" s="11"/>
      <c r="G16" s="11"/>
      <c r="H16" s="11"/>
    </row>
    <row r="17" spans="1:8" ht="15">
      <c r="A17" s="3" t="s">
        <v>47</v>
      </c>
      <c r="B17" s="3" t="s">
        <v>32</v>
      </c>
      <c r="C17" s="3" t="s">
        <v>26</v>
      </c>
      <c r="D17" s="3" t="s">
        <v>33</v>
      </c>
      <c r="E17" s="3" t="s">
        <v>34</v>
      </c>
      <c r="F17" s="3" t="s">
        <v>35</v>
      </c>
      <c r="G17" s="5" t="s">
        <v>46</v>
      </c>
      <c r="H17" s="5" t="s">
        <v>36</v>
      </c>
    </row>
    <row r="18" spans="1:8" ht="15">
      <c r="A18" s="19" t="s">
        <v>37</v>
      </c>
      <c r="B18" s="7">
        <v>0.04079625699291101</v>
      </c>
      <c r="C18" s="7">
        <v>0.030630593227561766</v>
      </c>
      <c r="D18" s="7">
        <v>-0.03494278296031209</v>
      </c>
      <c r="E18" s="7">
        <v>0.11653529694613413</v>
      </c>
      <c r="F18" s="7">
        <v>1.331879428185611</v>
      </c>
      <c r="G18" s="7">
        <v>0.19403452193904291</v>
      </c>
      <c r="H18" s="4" t="s">
        <v>38</v>
      </c>
    </row>
    <row r="19" spans="1:8" ht="15">
      <c r="A19" s="19" t="s">
        <v>57</v>
      </c>
      <c r="B19" s="7">
        <v>-0.0002990547466464754</v>
      </c>
      <c r="C19" s="7">
        <v>0.00027764364466773656</v>
      </c>
      <c r="D19" s="7">
        <v>-0.0009855730566257455</v>
      </c>
      <c r="E19" s="7">
        <v>0.00038746356333279475</v>
      </c>
      <c r="F19" s="7">
        <v>-1.077117205417621</v>
      </c>
      <c r="G19" s="7">
        <v>0.2909580697028332</v>
      </c>
      <c r="H19" s="4" t="s">
        <v>38</v>
      </c>
    </row>
    <row r="20" spans="1:8" ht="15">
      <c r="A20" s="20" t="s">
        <v>39</v>
      </c>
      <c r="B20" s="21">
        <v>2.472659911956006</v>
      </c>
      <c r="C20" s="8"/>
      <c r="D20" s="8"/>
      <c r="E20" s="8"/>
      <c r="F20" s="8"/>
      <c r="G20" s="8"/>
      <c r="H20" s="8"/>
    </row>
    <row r="21" spans="1:4" ht="15">
      <c r="A21" s="24" t="s">
        <v>40</v>
      </c>
      <c r="B21" s="25"/>
      <c r="C21" s="25"/>
      <c r="D21" s="25"/>
    </row>
    <row r="22" spans="1:4" ht="15.75" thickBot="1">
      <c r="A22" s="24" t="s">
        <v>41</v>
      </c>
      <c r="B22" s="25"/>
      <c r="C22" s="25"/>
      <c r="D22" s="25"/>
    </row>
    <row r="23" spans="1:8" ht="15">
      <c r="A23" s="18"/>
      <c r="B23" s="18"/>
      <c r="C23" s="18"/>
      <c r="D23" s="18"/>
      <c r="E23" s="18"/>
      <c r="F23" s="18"/>
      <c r="G23" s="18"/>
      <c r="H23" s="18"/>
    </row>
    <row r="24" spans="1:8" ht="15.75" thickBot="1">
      <c r="A24" s="12" t="s">
        <v>42</v>
      </c>
      <c r="B24" s="11"/>
      <c r="C24" s="11"/>
      <c r="D24" s="11"/>
      <c r="E24" s="11"/>
      <c r="F24" s="11"/>
      <c r="G24" s="11"/>
      <c r="H24" s="11"/>
    </row>
    <row r="25" spans="1:8" ht="15">
      <c r="A25" s="3" t="s">
        <v>43</v>
      </c>
      <c r="B25" s="3" t="s">
        <v>44</v>
      </c>
      <c r="C25" s="3" t="s">
        <v>31</v>
      </c>
      <c r="D25" s="3" t="s">
        <v>45</v>
      </c>
      <c r="E25" s="6"/>
      <c r="F25" s="6"/>
      <c r="G25" s="6"/>
      <c r="H25" s="6"/>
    </row>
    <row r="26" spans="1:4" ht="15">
      <c r="A26">
        <v>1</v>
      </c>
      <c r="B26" s="7">
        <v>0.009216075747043216</v>
      </c>
      <c r="C26" s="7">
        <v>0.0074505909196167855</v>
      </c>
      <c r="D26" s="7">
        <v>1.6662238521883086</v>
      </c>
    </row>
    <row r="27" spans="1:4" ht="15">
      <c r="A27">
        <v>2</v>
      </c>
      <c r="B27" s="7">
        <v>0.008946926475061385</v>
      </c>
      <c r="C27" s="7">
        <v>-0.0022802598084013855</v>
      </c>
      <c r="D27" s="7">
        <v>-0.5099492540841527</v>
      </c>
    </row>
    <row r="28" spans="1:4" ht="15">
      <c r="A28">
        <v>3</v>
      </c>
      <c r="B28" s="7">
        <v>0.008897084017286875</v>
      </c>
      <c r="C28" s="7">
        <v>0.0011029159827131256</v>
      </c>
      <c r="D28" s="7">
        <v>0.24665223700817976</v>
      </c>
    </row>
    <row r="29" spans="1:4" ht="15">
      <c r="A29">
        <v>4</v>
      </c>
      <c r="B29" s="7">
        <v>0.008797399101738148</v>
      </c>
      <c r="C29" s="7">
        <v>-0.0021307324350781486</v>
      </c>
      <c r="D29" s="7">
        <v>-0.47650948015558253</v>
      </c>
    </row>
    <row r="30" spans="1:4" ht="15">
      <c r="A30">
        <v>5</v>
      </c>
      <c r="B30" s="7">
        <v>0.008797399101738148</v>
      </c>
      <c r="C30" s="7">
        <v>-0.0021307324350781486</v>
      </c>
      <c r="D30" s="7">
        <v>-0.47650948015558253</v>
      </c>
    </row>
    <row r="31" spans="1:4" ht="15">
      <c r="A31">
        <v>6</v>
      </c>
      <c r="B31" s="7">
        <v>0.008797399101738148</v>
      </c>
      <c r="C31" s="7">
        <v>-0.0021307324350781486</v>
      </c>
      <c r="D31" s="7">
        <v>-0.47650948015558253</v>
      </c>
    </row>
    <row r="32" spans="1:4" ht="15">
      <c r="A32">
        <v>7</v>
      </c>
      <c r="B32" s="7">
        <v>0.008498344355091673</v>
      </c>
      <c r="C32" s="7">
        <v>-0.001831677688431673</v>
      </c>
      <c r="D32" s="7">
        <v>-0.40962993229844175</v>
      </c>
    </row>
    <row r="33" spans="1:4" ht="15">
      <c r="A33">
        <v>8</v>
      </c>
      <c r="B33" s="7">
        <v>0.008498344355091673</v>
      </c>
      <c r="C33" s="7">
        <v>-0.005165011021761673</v>
      </c>
      <c r="D33" s="7">
        <v>-1.1550848320789922</v>
      </c>
    </row>
    <row r="34" spans="1:4" ht="15">
      <c r="A34">
        <v>9</v>
      </c>
      <c r="B34" s="7">
        <v>0.008398659439542946</v>
      </c>
      <c r="C34" s="7">
        <v>0.0016013405604570537</v>
      </c>
      <c r="D34" s="7">
        <v>0.35811815010337017</v>
      </c>
    </row>
    <row r="35" spans="1:4" ht="15">
      <c r="A35">
        <v>10</v>
      </c>
      <c r="B35" s="7">
        <v>0.008398659439542946</v>
      </c>
      <c r="C35" s="7">
        <v>0.0016013405604570537</v>
      </c>
      <c r="D35" s="7">
        <v>0.35811815010337017</v>
      </c>
    </row>
    <row r="36" spans="1:4" ht="15">
      <c r="A36">
        <v>11</v>
      </c>
      <c r="B36" s="7">
        <v>0.008348816981768436</v>
      </c>
      <c r="C36" s="7">
        <v>-0.0016821503151084362</v>
      </c>
      <c r="D36" s="7">
        <v>-0.3761901583698715</v>
      </c>
    </row>
    <row r="37" spans="1:4" ht="15">
      <c r="A37">
        <v>12</v>
      </c>
      <c r="B37" s="7">
        <v>0.008274053295106816</v>
      </c>
      <c r="C37" s="7">
        <v>0.005059280038223184</v>
      </c>
      <c r="D37" s="7">
        <v>1.1314395281577518</v>
      </c>
    </row>
    <row r="38" spans="1:4" ht="15">
      <c r="A38">
        <v>13</v>
      </c>
      <c r="B38" s="7">
        <v>0.007999919777347448</v>
      </c>
      <c r="C38" s="7">
        <v>0.002000080222652552</v>
      </c>
      <c r="D38" s="7">
        <v>0.44729088057960215</v>
      </c>
    </row>
    <row r="39" spans="1:4" ht="15">
      <c r="A39">
        <v>14</v>
      </c>
      <c r="B39" s="7">
        <v>0.007900234861798722</v>
      </c>
      <c r="C39" s="7">
        <v>-0.001233568195138722</v>
      </c>
      <c r="D39" s="7">
        <v>-0.2758708365841602</v>
      </c>
    </row>
    <row r="40" spans="1:4" ht="15">
      <c r="A40">
        <v>15</v>
      </c>
      <c r="B40" s="7">
        <v>0.007900234861798722</v>
      </c>
      <c r="C40" s="7">
        <v>-0.004566901528468722</v>
      </c>
      <c r="D40" s="7">
        <v>-1.0213257363647106</v>
      </c>
    </row>
    <row r="41" spans="1:4" ht="15">
      <c r="A41">
        <v>16</v>
      </c>
      <c r="B41" s="7">
        <v>0.007750707488475485</v>
      </c>
      <c r="C41" s="7">
        <v>-0.0010840408218154851</v>
      </c>
      <c r="D41" s="7">
        <v>-0.24243106265558995</v>
      </c>
    </row>
    <row r="42" spans="1:4" ht="15">
      <c r="A42">
        <v>17</v>
      </c>
      <c r="B42" s="7">
        <v>0.007601180115152247</v>
      </c>
      <c r="C42" s="7">
        <v>-0.004267846781822247</v>
      </c>
      <c r="D42" s="7">
        <v>-0.95444618850757</v>
      </c>
    </row>
    <row r="43" spans="1:4" ht="15">
      <c r="A43">
        <v>18</v>
      </c>
      <c r="B43" s="7">
        <v>0.007601180115152247</v>
      </c>
      <c r="C43" s="7">
        <v>0.005732153218177753</v>
      </c>
      <c r="D43" s="7">
        <v>1.2819185108363182</v>
      </c>
    </row>
    <row r="44" spans="1:4" ht="15">
      <c r="A44">
        <v>19</v>
      </c>
      <c r="B44" s="7">
        <v>0.007601180115152247</v>
      </c>
      <c r="C44" s="7">
        <v>-0.004267846781822247</v>
      </c>
      <c r="D44" s="7">
        <v>-0.95444618850757</v>
      </c>
    </row>
    <row r="45" spans="1:4" ht="15">
      <c r="A45">
        <v>20</v>
      </c>
      <c r="B45" s="7">
        <v>0.007601180115152247</v>
      </c>
      <c r="C45" s="7">
        <v>-0.004267846781822247</v>
      </c>
      <c r="D45" s="7">
        <v>-0.95444618850757</v>
      </c>
    </row>
    <row r="46" spans="1:4" ht="15">
      <c r="A46">
        <v>21</v>
      </c>
      <c r="B46" s="7">
        <v>0.007601180115152247</v>
      </c>
      <c r="C46" s="7">
        <v>-0.004267846781822247</v>
      </c>
      <c r="D46" s="7">
        <v>-0.95444618850757</v>
      </c>
    </row>
    <row r="47" spans="1:4" ht="15">
      <c r="A47">
        <v>22</v>
      </c>
      <c r="B47" s="7">
        <v>0.007558458008488508</v>
      </c>
      <c r="C47" s="7">
        <v>0.01577487532484149</v>
      </c>
      <c r="D47" s="7">
        <v>3.5278374313026455</v>
      </c>
    </row>
    <row r="48" spans="1:4" ht="15">
      <c r="A48">
        <v>23</v>
      </c>
      <c r="B48" s="7">
        <v>0.0073021253685057715</v>
      </c>
      <c r="C48" s="7">
        <v>0.0026978746314942287</v>
      </c>
      <c r="D48" s="7">
        <v>0.6033431589129084</v>
      </c>
    </row>
    <row r="49" spans="1:4" ht="15">
      <c r="A49">
        <v>24</v>
      </c>
      <c r="B49" s="7">
        <v>0.007152597995182534</v>
      </c>
      <c r="C49" s="7">
        <v>-0.00048593132852253404</v>
      </c>
      <c r="D49" s="7">
        <v>-0.10867196694130835</v>
      </c>
    </row>
    <row r="50" spans="1:4" ht="15">
      <c r="A50">
        <v>25</v>
      </c>
      <c r="B50" s="7">
        <v>0.007003070621859296</v>
      </c>
      <c r="C50" s="7">
        <v>-0.003669737288529296</v>
      </c>
      <c r="D50" s="7">
        <v>-0.8206870927932886</v>
      </c>
    </row>
    <row r="51" spans="1:4" ht="15">
      <c r="A51">
        <v>26</v>
      </c>
      <c r="B51" s="7">
        <v>0.006504646044115071</v>
      </c>
      <c r="C51" s="7">
        <v>0.003495353955884929</v>
      </c>
      <c r="D51" s="7">
        <v>0.7816886198653059</v>
      </c>
    </row>
    <row r="52" spans="1:4" ht="15">
      <c r="A52">
        <v>27</v>
      </c>
      <c r="B52" s="7">
        <v>0.006255433755243108</v>
      </c>
      <c r="C52" s="7">
        <v>0.0004112329114168917</v>
      </c>
      <c r="D52" s="7">
        <v>0.09196667663011385</v>
      </c>
    </row>
    <row r="53" spans="1:4" ht="15">
      <c r="A53">
        <v>28</v>
      </c>
      <c r="B53" s="7">
        <v>0.0059563790085966324</v>
      </c>
      <c r="C53" s="7">
        <v>0.0007102876580633672</v>
      </c>
      <c r="D53" s="7">
        <v>0.15884622448725463</v>
      </c>
    </row>
    <row r="54" spans="1:4" ht="15.75" thickBot="1">
      <c r="A54">
        <v>29</v>
      </c>
      <c r="B54" s="7">
        <v>0.005507796888626919</v>
      </c>
      <c r="C54" s="7">
        <v>-0.0021744635552969193</v>
      </c>
      <c r="D54" s="7">
        <v>-0.4862893535075848</v>
      </c>
    </row>
    <row r="55" spans="1:8" ht="15">
      <c r="A55" s="18"/>
      <c r="B55" s="18"/>
      <c r="C55" s="18"/>
      <c r="D55" s="18"/>
      <c r="E55" s="18"/>
      <c r="F55" s="18"/>
      <c r="G55" s="18"/>
      <c r="H55" s="18"/>
    </row>
  </sheetData>
  <sheetProtection/>
  <mergeCells count="4">
    <mergeCell ref="A1:H1"/>
    <mergeCell ref="A9:H9"/>
    <mergeCell ref="A21:D21"/>
    <mergeCell ref="A22:D22"/>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R18" sqref="R18"/>
    </sheetView>
  </sheetViews>
  <sheetFormatPr defaultColWidth="9.140625" defaultRowHeight="1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U23"/>
  <sheetViews>
    <sheetView zoomScalePageLayoutView="0" workbookViewId="0" topLeftCell="A1">
      <selection activeCell="D11" sqref="D11"/>
    </sheetView>
  </sheetViews>
  <sheetFormatPr defaultColWidth="8.8515625" defaultRowHeight="15"/>
  <cols>
    <col min="1" max="1" width="13.28125" style="0" customWidth="1"/>
  </cols>
  <sheetData>
    <row r="1" spans="2:8" ht="15">
      <c r="B1" t="s">
        <v>123</v>
      </c>
      <c r="H1" t="s">
        <v>124</v>
      </c>
    </row>
    <row r="2" spans="1:12" ht="15">
      <c r="A2" t="s">
        <v>89</v>
      </c>
      <c r="B2" t="s">
        <v>93</v>
      </c>
      <c r="C2" t="s">
        <v>86</v>
      </c>
      <c r="D2" t="s">
        <v>94</v>
      </c>
      <c r="E2" t="s">
        <v>95</v>
      </c>
      <c r="F2" t="s">
        <v>92</v>
      </c>
      <c r="G2" t="s">
        <v>96</v>
      </c>
      <c r="H2" t="s">
        <v>77</v>
      </c>
      <c r="I2" t="s">
        <v>78</v>
      </c>
      <c r="J2" t="s">
        <v>79</v>
      </c>
      <c r="K2" t="s">
        <v>80</v>
      </c>
      <c r="L2" t="s">
        <v>81</v>
      </c>
    </row>
    <row r="3" spans="1:9" ht="15">
      <c r="A3" t="s">
        <v>53</v>
      </c>
      <c r="B3" t="s">
        <v>97</v>
      </c>
      <c r="H3" t="s">
        <v>82</v>
      </c>
      <c r="I3" t="s">
        <v>83</v>
      </c>
    </row>
    <row r="4" spans="1:8" ht="15">
      <c r="A4" t="s">
        <v>54</v>
      </c>
      <c r="B4" t="s">
        <v>98</v>
      </c>
      <c r="H4" t="s">
        <v>84</v>
      </c>
    </row>
    <row r="5" spans="1:10" ht="15">
      <c r="A5" t="s">
        <v>55</v>
      </c>
      <c r="B5" t="s">
        <v>99</v>
      </c>
      <c r="C5" t="s">
        <v>100</v>
      </c>
      <c r="H5" t="s">
        <v>85</v>
      </c>
      <c r="I5" t="s">
        <v>86</v>
      </c>
      <c r="J5" t="s">
        <v>87</v>
      </c>
    </row>
    <row r="6" spans="1:12" ht="15">
      <c r="A6" t="s">
        <v>56</v>
      </c>
      <c r="B6" t="s">
        <v>101</v>
      </c>
      <c r="C6" t="s">
        <v>102</v>
      </c>
      <c r="D6" t="s">
        <v>100</v>
      </c>
      <c r="E6" t="s">
        <v>103</v>
      </c>
      <c r="F6" t="s">
        <v>104</v>
      </c>
      <c r="H6" t="s">
        <v>88</v>
      </c>
      <c r="I6" t="s">
        <v>90</v>
      </c>
      <c r="J6" t="s">
        <v>91</v>
      </c>
      <c r="K6" t="s">
        <v>80</v>
      </c>
      <c r="L6" t="s">
        <v>92</v>
      </c>
    </row>
    <row r="7" spans="1:8" ht="15">
      <c r="A7" t="s">
        <v>121</v>
      </c>
      <c r="B7">
        <v>82</v>
      </c>
      <c r="G7" t="s">
        <v>121</v>
      </c>
      <c r="H7">
        <v>120</v>
      </c>
    </row>
    <row r="9" ht="15">
      <c r="B9" t="s">
        <v>75</v>
      </c>
    </row>
    <row r="10" spans="2:21" ht="15">
      <c r="B10" t="s">
        <v>58</v>
      </c>
      <c r="C10" t="s">
        <v>63</v>
      </c>
      <c r="D10" t="s">
        <v>62</v>
      </c>
      <c r="E10" t="s">
        <v>59</v>
      </c>
      <c r="F10" t="s">
        <v>105</v>
      </c>
      <c r="G10" t="s">
        <v>106</v>
      </c>
      <c r="H10" t="s">
        <v>67</v>
      </c>
      <c r="I10" t="s">
        <v>68</v>
      </c>
      <c r="J10" t="s">
        <v>107</v>
      </c>
      <c r="K10" t="s">
        <v>108</v>
      </c>
      <c r="L10" t="s">
        <v>64</v>
      </c>
      <c r="M10" t="s">
        <v>71</v>
      </c>
      <c r="N10" t="s">
        <v>70</v>
      </c>
      <c r="O10" t="s">
        <v>73</v>
      </c>
      <c r="P10" t="s">
        <v>109</v>
      </c>
      <c r="Q10" t="s">
        <v>110</v>
      </c>
      <c r="R10" t="s">
        <v>111</v>
      </c>
      <c r="S10" t="s">
        <v>72</v>
      </c>
      <c r="T10" t="s">
        <v>74</v>
      </c>
      <c r="U10" t="s">
        <v>112</v>
      </c>
    </row>
    <row r="11" spans="1:21" ht="15">
      <c r="A11" t="s">
        <v>76</v>
      </c>
      <c r="B11">
        <v>0</v>
      </c>
      <c r="C11">
        <v>0</v>
      </c>
      <c r="D11">
        <f>23/120</f>
        <v>0.19166666666666668</v>
      </c>
      <c r="E11">
        <f>6/120</f>
        <v>0.05</v>
      </c>
      <c r="F11">
        <v>0</v>
      </c>
      <c r="G11">
        <v>0</v>
      </c>
      <c r="H11">
        <v>0</v>
      </c>
      <c r="I11">
        <v>0</v>
      </c>
      <c r="J11">
        <v>0</v>
      </c>
      <c r="K11">
        <v>0</v>
      </c>
      <c r="L11">
        <f>5/120</f>
        <v>0.041666666666666664</v>
      </c>
      <c r="M11">
        <f>2/120</f>
        <v>0.016666666666666666</v>
      </c>
      <c r="N11">
        <f>4/120</f>
        <v>0.03333333333333333</v>
      </c>
      <c r="O11">
        <f>2/120</f>
        <v>0.016666666666666666</v>
      </c>
      <c r="P11">
        <v>0</v>
      </c>
      <c r="Q11">
        <v>0</v>
      </c>
      <c r="R11">
        <v>0</v>
      </c>
      <c r="S11">
        <v>0</v>
      </c>
      <c r="T11">
        <v>0</v>
      </c>
      <c r="U11">
        <v>0</v>
      </c>
    </row>
    <row r="12" spans="1:21" ht="15">
      <c r="A12" t="s">
        <v>113</v>
      </c>
      <c r="B12">
        <v>0</v>
      </c>
      <c r="C12">
        <v>0</v>
      </c>
      <c r="D12">
        <v>0</v>
      </c>
      <c r="E12">
        <v>0</v>
      </c>
      <c r="F12">
        <v>0</v>
      </c>
      <c r="G12">
        <v>0</v>
      </c>
      <c r="H12">
        <v>0</v>
      </c>
      <c r="I12">
        <v>0</v>
      </c>
      <c r="J12">
        <v>0</v>
      </c>
      <c r="K12">
        <v>0</v>
      </c>
      <c r="L12">
        <f>14/120</f>
        <v>0.11666666666666667</v>
      </c>
      <c r="M12">
        <v>0</v>
      </c>
      <c r="N12">
        <v>0</v>
      </c>
      <c r="O12">
        <v>0</v>
      </c>
      <c r="P12">
        <v>0</v>
      </c>
      <c r="Q12">
        <v>0</v>
      </c>
      <c r="R12">
        <v>0</v>
      </c>
      <c r="S12">
        <v>0</v>
      </c>
      <c r="T12">
        <v>0</v>
      </c>
      <c r="U12">
        <v>0</v>
      </c>
    </row>
    <row r="13" spans="1:21" ht="15">
      <c r="A13" t="s">
        <v>114</v>
      </c>
      <c r="B13">
        <v>0</v>
      </c>
      <c r="C13">
        <v>0</v>
      </c>
      <c r="D13">
        <v>0</v>
      </c>
      <c r="E13">
        <v>0</v>
      </c>
      <c r="F13">
        <v>0</v>
      </c>
      <c r="G13">
        <v>0</v>
      </c>
      <c r="H13">
        <v>0</v>
      </c>
      <c r="I13">
        <v>0</v>
      </c>
      <c r="J13">
        <v>0</v>
      </c>
      <c r="K13">
        <v>0</v>
      </c>
      <c r="L13">
        <v>0</v>
      </c>
      <c r="M13">
        <v>0</v>
      </c>
      <c r="N13">
        <v>0</v>
      </c>
      <c r="O13">
        <v>0</v>
      </c>
      <c r="P13">
        <v>0</v>
      </c>
      <c r="Q13">
        <v>0</v>
      </c>
      <c r="R13">
        <v>0</v>
      </c>
      <c r="S13">
        <v>0</v>
      </c>
      <c r="T13">
        <v>0</v>
      </c>
      <c r="U13">
        <v>0</v>
      </c>
    </row>
    <row r="14" spans="1:21" ht="15">
      <c r="A14" t="s">
        <v>115</v>
      </c>
      <c r="B14">
        <v>0</v>
      </c>
      <c r="C14">
        <v>0</v>
      </c>
      <c r="D14">
        <v>0</v>
      </c>
      <c r="E14">
        <f>2/120</f>
        <v>0.016666666666666666</v>
      </c>
      <c r="F14">
        <v>0</v>
      </c>
      <c r="G14">
        <v>0</v>
      </c>
      <c r="H14">
        <v>0</v>
      </c>
      <c r="I14">
        <v>0</v>
      </c>
      <c r="J14">
        <v>0</v>
      </c>
      <c r="K14">
        <v>0</v>
      </c>
      <c r="L14">
        <f>6/120</f>
        <v>0.05</v>
      </c>
      <c r="M14">
        <v>0</v>
      </c>
      <c r="N14">
        <v>0</v>
      </c>
      <c r="O14">
        <v>0</v>
      </c>
      <c r="P14">
        <v>0</v>
      </c>
      <c r="Q14">
        <v>0</v>
      </c>
      <c r="R14">
        <v>0</v>
      </c>
      <c r="S14">
        <v>0</v>
      </c>
      <c r="T14">
        <v>0</v>
      </c>
      <c r="U14">
        <v>0</v>
      </c>
    </row>
    <row r="15" spans="1:21" ht="15">
      <c r="A15" t="s">
        <v>116</v>
      </c>
      <c r="B15">
        <v>0</v>
      </c>
      <c r="C15">
        <v>0</v>
      </c>
      <c r="D15">
        <f>6/120</f>
        <v>0.05</v>
      </c>
      <c r="E15">
        <v>0</v>
      </c>
      <c r="F15">
        <v>0</v>
      </c>
      <c r="G15">
        <v>0</v>
      </c>
      <c r="H15">
        <v>0</v>
      </c>
      <c r="I15">
        <f>4/120</f>
        <v>0.03333333333333333</v>
      </c>
      <c r="J15">
        <v>0</v>
      </c>
      <c r="K15">
        <v>0</v>
      </c>
      <c r="L15">
        <f>6/120</f>
        <v>0.05</v>
      </c>
      <c r="M15">
        <v>0</v>
      </c>
      <c r="N15">
        <v>0</v>
      </c>
      <c r="O15">
        <v>0</v>
      </c>
      <c r="P15">
        <v>0</v>
      </c>
      <c r="Q15">
        <v>0</v>
      </c>
      <c r="R15">
        <v>0</v>
      </c>
      <c r="S15">
        <f>1/120</f>
        <v>0.008333333333333333</v>
      </c>
      <c r="T15">
        <f>1/120</f>
        <v>0.008333333333333333</v>
      </c>
      <c r="U15">
        <v>0</v>
      </c>
    </row>
    <row r="17" ht="15">
      <c r="B17" t="s">
        <v>50</v>
      </c>
    </row>
    <row r="18" spans="2:21" ht="15">
      <c r="B18" t="s">
        <v>133</v>
      </c>
      <c r="C18" t="s">
        <v>134</v>
      </c>
      <c r="D18" t="s">
        <v>135</v>
      </c>
      <c r="E18" t="s">
        <v>136</v>
      </c>
      <c r="F18" t="s">
        <v>137</v>
      </c>
      <c r="G18" t="s">
        <v>138</v>
      </c>
      <c r="H18" t="s">
        <v>139</v>
      </c>
      <c r="I18" t="s">
        <v>140</v>
      </c>
      <c r="J18" t="s">
        <v>141</v>
      </c>
      <c r="K18" t="s">
        <v>142</v>
      </c>
      <c r="L18" t="s">
        <v>143</v>
      </c>
      <c r="M18" t="s">
        <v>144</v>
      </c>
      <c r="N18" t="s">
        <v>145</v>
      </c>
      <c r="O18" t="s">
        <v>146</v>
      </c>
      <c r="P18" t="s">
        <v>147</v>
      </c>
      <c r="Q18" t="s">
        <v>148</v>
      </c>
      <c r="R18" t="s">
        <v>149</v>
      </c>
      <c r="S18" t="s">
        <v>150</v>
      </c>
      <c r="T18" t="s">
        <v>151</v>
      </c>
      <c r="U18" t="s">
        <v>152</v>
      </c>
    </row>
    <row r="19" spans="1:21" ht="15">
      <c r="A19" t="s">
        <v>76</v>
      </c>
      <c r="B19">
        <f>27/120</f>
        <v>0.225</v>
      </c>
      <c r="C19">
        <v>0</v>
      </c>
      <c r="D19">
        <v>0</v>
      </c>
      <c r="E19">
        <f>13/120</f>
        <v>0.10833333333333334</v>
      </c>
      <c r="F19">
        <v>0</v>
      </c>
      <c r="G19">
        <v>0</v>
      </c>
      <c r="H19">
        <f>6/120</f>
        <v>0.05</v>
      </c>
      <c r="I19">
        <v>0</v>
      </c>
      <c r="J19">
        <v>0</v>
      </c>
      <c r="K19">
        <v>0</v>
      </c>
      <c r="L19">
        <f>1/120</f>
        <v>0.008333333333333333</v>
      </c>
      <c r="M19">
        <v>0</v>
      </c>
      <c r="N19">
        <f>1/120</f>
        <v>0.008333333333333333</v>
      </c>
      <c r="O19">
        <v>0</v>
      </c>
      <c r="P19">
        <v>0</v>
      </c>
      <c r="Q19">
        <v>0</v>
      </c>
      <c r="R19">
        <v>0</v>
      </c>
      <c r="S19">
        <v>0</v>
      </c>
      <c r="T19">
        <v>0</v>
      </c>
      <c r="U19">
        <v>0</v>
      </c>
    </row>
    <row r="20" spans="1:21" ht="15">
      <c r="A20" t="s">
        <v>113</v>
      </c>
      <c r="B20">
        <v>0</v>
      </c>
      <c r="C20">
        <f>12/120</f>
        <v>0.1</v>
      </c>
      <c r="D20">
        <f>8/120</f>
        <v>0.06666666666666667</v>
      </c>
      <c r="E20">
        <v>0</v>
      </c>
      <c r="F20">
        <v>0</v>
      </c>
      <c r="G20">
        <v>0</v>
      </c>
      <c r="H20">
        <v>0</v>
      </c>
      <c r="I20">
        <v>0</v>
      </c>
      <c r="J20">
        <v>0</v>
      </c>
      <c r="K20">
        <v>0</v>
      </c>
      <c r="L20">
        <v>0</v>
      </c>
      <c r="M20">
        <v>0</v>
      </c>
      <c r="N20">
        <v>0</v>
      </c>
      <c r="O20">
        <v>0</v>
      </c>
      <c r="P20">
        <v>0</v>
      </c>
      <c r="Q20">
        <v>0</v>
      </c>
      <c r="R20">
        <v>0</v>
      </c>
      <c r="S20">
        <v>0</v>
      </c>
      <c r="T20">
        <v>0</v>
      </c>
      <c r="U20">
        <v>0</v>
      </c>
    </row>
    <row r="21" spans="1:21" ht="15">
      <c r="A21" t="s">
        <v>114</v>
      </c>
      <c r="B21">
        <f>10/120</f>
        <v>0.08333333333333333</v>
      </c>
      <c r="C21">
        <v>0</v>
      </c>
      <c r="D21">
        <v>0</v>
      </c>
      <c r="E21">
        <v>0</v>
      </c>
      <c r="F21">
        <v>0</v>
      </c>
      <c r="G21">
        <v>0</v>
      </c>
      <c r="H21">
        <v>0</v>
      </c>
      <c r="I21">
        <v>0</v>
      </c>
      <c r="J21">
        <v>0</v>
      </c>
      <c r="K21">
        <v>0</v>
      </c>
      <c r="L21">
        <v>0</v>
      </c>
      <c r="M21">
        <v>0</v>
      </c>
      <c r="N21">
        <v>0</v>
      </c>
      <c r="O21">
        <v>0</v>
      </c>
      <c r="P21">
        <v>0</v>
      </c>
      <c r="Q21">
        <v>0</v>
      </c>
      <c r="R21">
        <v>0</v>
      </c>
      <c r="S21">
        <v>0</v>
      </c>
      <c r="T21">
        <v>0</v>
      </c>
      <c r="U21">
        <v>0</v>
      </c>
    </row>
    <row r="22" spans="1:21" ht="15">
      <c r="A22" t="s">
        <v>115</v>
      </c>
      <c r="B22">
        <f>2/120</f>
        <v>0.016666666666666666</v>
      </c>
      <c r="C22">
        <v>0</v>
      </c>
      <c r="D22">
        <f>12/120</f>
        <v>0.1</v>
      </c>
      <c r="E22">
        <f>6/120</f>
        <v>0.05</v>
      </c>
      <c r="F22">
        <v>0</v>
      </c>
      <c r="G22">
        <v>0</v>
      </c>
      <c r="H22">
        <v>0</v>
      </c>
      <c r="I22">
        <v>0</v>
      </c>
      <c r="J22">
        <v>0</v>
      </c>
      <c r="K22">
        <v>0</v>
      </c>
      <c r="L22">
        <v>0</v>
      </c>
      <c r="M22">
        <v>0</v>
      </c>
      <c r="N22">
        <v>0</v>
      </c>
      <c r="O22">
        <v>0</v>
      </c>
      <c r="P22">
        <v>0</v>
      </c>
      <c r="Q22">
        <v>0</v>
      </c>
      <c r="R22">
        <v>0</v>
      </c>
      <c r="S22">
        <v>0</v>
      </c>
      <c r="T22">
        <v>0</v>
      </c>
      <c r="U22">
        <v>0</v>
      </c>
    </row>
    <row r="23" spans="1:21" ht="15">
      <c r="A23" t="s">
        <v>116</v>
      </c>
      <c r="B23">
        <f>5/120</f>
        <v>0.041666666666666664</v>
      </c>
      <c r="C23">
        <v>0</v>
      </c>
      <c r="D23">
        <f>5/120</f>
        <v>0.041666666666666664</v>
      </c>
      <c r="E23">
        <f>7/120</f>
        <v>0.058333333333333334</v>
      </c>
      <c r="F23">
        <v>0</v>
      </c>
      <c r="G23">
        <v>0</v>
      </c>
      <c r="H23">
        <v>0</v>
      </c>
      <c r="I23">
        <v>0</v>
      </c>
      <c r="J23">
        <v>0</v>
      </c>
      <c r="K23">
        <v>0</v>
      </c>
      <c r="L23">
        <f>1/120</f>
        <v>0.008333333333333333</v>
      </c>
      <c r="M23">
        <v>0</v>
      </c>
      <c r="N23">
        <f>4/120</f>
        <v>0.03333333333333333</v>
      </c>
      <c r="O23">
        <v>0</v>
      </c>
      <c r="P23">
        <v>0</v>
      </c>
      <c r="Q23">
        <v>0</v>
      </c>
      <c r="R23">
        <v>0</v>
      </c>
      <c r="S23">
        <v>0</v>
      </c>
      <c r="T23">
        <v>0</v>
      </c>
      <c r="U23">
        <v>0</v>
      </c>
    </row>
  </sheetData>
  <sheetProtection/>
  <printOptions/>
  <pageMargins left="0.7" right="0.7" top="0.75" bottom="0.75" header="0.3" footer="0.3"/>
  <pageSetup orientation="portrait" paperSize="9"/>
  <ignoredErrors>
    <ignoredError sqref="N11" formula="1"/>
  </ignoredErrors>
</worksheet>
</file>

<file path=xl/worksheets/sheet4.xml><?xml version="1.0" encoding="utf-8"?>
<worksheet xmlns="http://schemas.openxmlformats.org/spreadsheetml/2006/main" xmlns:r="http://schemas.openxmlformats.org/officeDocument/2006/relationships">
  <dimension ref="A1:P119"/>
  <sheetViews>
    <sheetView zoomScalePageLayoutView="0" workbookViewId="0" topLeftCell="A1">
      <selection activeCell="N2" sqref="N2"/>
    </sheetView>
  </sheetViews>
  <sheetFormatPr defaultColWidth="8.8515625" defaultRowHeight="15"/>
  <cols>
    <col min="9" max="9" width="10.57421875" style="0" customWidth="1"/>
  </cols>
  <sheetData>
    <row r="1" spans="1:15" ht="15">
      <c r="A1" t="s">
        <v>129</v>
      </c>
      <c r="B1" t="s">
        <v>50</v>
      </c>
      <c r="C1" t="s">
        <v>130</v>
      </c>
      <c r="D1" t="s">
        <v>132</v>
      </c>
      <c r="E1" t="s">
        <v>18</v>
      </c>
      <c r="F1" t="s">
        <v>131</v>
      </c>
      <c r="K1" t="s">
        <v>19</v>
      </c>
      <c r="L1" t="s">
        <v>20</v>
      </c>
      <c r="N1" t="s">
        <v>154</v>
      </c>
      <c r="O1" t="s">
        <v>122</v>
      </c>
    </row>
    <row r="2" spans="1:15" ht="15">
      <c r="A2" s="1">
        <v>0.5076388888888889</v>
      </c>
      <c r="B2" t="s">
        <v>57</v>
      </c>
      <c r="C2">
        <v>106</v>
      </c>
      <c r="D2" t="s">
        <v>117</v>
      </c>
      <c r="E2">
        <f>3/300</f>
        <v>0.01</v>
      </c>
      <c r="F2">
        <f>AVERAGE(C2:C4)</f>
        <v>109.66666666666667</v>
      </c>
      <c r="G2" t="s">
        <v>120</v>
      </c>
      <c r="K2">
        <f>2/300</f>
        <v>0.006666666666666667</v>
      </c>
      <c r="L2">
        <f>3/300</f>
        <v>0.01</v>
      </c>
      <c r="N2">
        <f>AVERAGE($C$10:$C$14)</f>
        <v>105.6</v>
      </c>
      <c r="O2">
        <f>5/300</f>
        <v>0.016666666666666666</v>
      </c>
    </row>
    <row r="3" spans="1:15" ht="15">
      <c r="A3" s="1">
        <v>0.5083333333333333</v>
      </c>
      <c r="B3" t="s">
        <v>60</v>
      </c>
      <c r="C3">
        <v>110</v>
      </c>
      <c r="D3" t="s">
        <v>117</v>
      </c>
      <c r="K3">
        <f>2/300</f>
        <v>0.006666666666666667</v>
      </c>
      <c r="L3">
        <f>3/300</f>
        <v>0.01</v>
      </c>
      <c r="N3">
        <f>AVERAGE($C$33:$C$34)</f>
        <v>106.5</v>
      </c>
      <c r="O3">
        <f>2/300</f>
        <v>0.006666666666666667</v>
      </c>
    </row>
    <row r="4" spans="1:15" ht="15">
      <c r="A4" s="1">
        <v>0.5104166666666666</v>
      </c>
      <c r="B4" t="s">
        <v>66</v>
      </c>
      <c r="C4">
        <v>113</v>
      </c>
      <c r="D4" t="s">
        <v>117</v>
      </c>
      <c r="K4">
        <f>2/300</f>
        <v>0.006666666666666667</v>
      </c>
      <c r="L4">
        <f>5/300</f>
        <v>0.016666666666666666</v>
      </c>
      <c r="N4">
        <f>AVERAGE($C$73:$C$75)</f>
        <v>106.66666666666667</v>
      </c>
      <c r="O4">
        <f>3/300</f>
        <v>0.01</v>
      </c>
    </row>
    <row r="5" spans="1:15" ht="15">
      <c r="A5" s="1"/>
      <c r="K5">
        <f>1/300</f>
        <v>0.0033333333333333335</v>
      </c>
      <c r="L5">
        <f>3/300</f>
        <v>0.01</v>
      </c>
      <c r="N5">
        <f>AVERAGE($C$30:$C$31)</f>
        <v>107</v>
      </c>
      <c r="O5">
        <f>2/300</f>
        <v>0.006666666666666667</v>
      </c>
    </row>
    <row r="6" spans="1:15" ht="15">
      <c r="A6" s="1">
        <v>0.5152777777777777</v>
      </c>
      <c r="B6" t="s">
        <v>66</v>
      </c>
      <c r="C6">
        <v>117</v>
      </c>
      <c r="D6" t="s">
        <v>118</v>
      </c>
      <c r="E6">
        <f>3/300</f>
        <v>0.01</v>
      </c>
      <c r="F6">
        <f>AVERAGE(C6:C8)</f>
        <v>114.66666666666667</v>
      </c>
      <c r="G6" t="s">
        <v>120</v>
      </c>
      <c r="K6">
        <f>2/300</f>
        <v>0.006666666666666667</v>
      </c>
      <c r="L6">
        <f>4/300</f>
        <v>0.013333333333333334</v>
      </c>
      <c r="N6">
        <f>AVERAGE($C$56:$C$57)</f>
        <v>107</v>
      </c>
      <c r="O6">
        <f>2/300</f>
        <v>0.006666666666666667</v>
      </c>
    </row>
    <row r="7" spans="1:15" ht="15">
      <c r="A7" s="1">
        <v>0.5166666666666667</v>
      </c>
      <c r="B7" t="s">
        <v>57</v>
      </c>
      <c r="C7">
        <v>114</v>
      </c>
      <c r="D7" t="s">
        <v>117</v>
      </c>
      <c r="K7">
        <f>3/300</f>
        <v>0.01</v>
      </c>
      <c r="L7">
        <f>1/300</f>
        <v>0.0033333333333333335</v>
      </c>
      <c r="N7">
        <f>AVERAGE($C$92:$C$93)</f>
        <v>107</v>
      </c>
      <c r="O7">
        <f>2/300</f>
        <v>0.006666666666666667</v>
      </c>
    </row>
    <row r="8" spans="1:15" ht="15">
      <c r="A8" s="1">
        <v>0.5166666666666667</v>
      </c>
      <c r="B8" t="s">
        <v>60</v>
      </c>
      <c r="C8">
        <v>113</v>
      </c>
      <c r="D8" t="s">
        <v>117</v>
      </c>
      <c r="K8">
        <f>2/300</f>
        <v>0.006666666666666667</v>
      </c>
      <c r="L8">
        <f>2/300</f>
        <v>0.006666666666666667</v>
      </c>
      <c r="N8">
        <f>AVERAGE($C$67:$C$68)</f>
        <v>108</v>
      </c>
      <c r="O8">
        <f>2/300</f>
        <v>0.006666666666666667</v>
      </c>
    </row>
    <row r="9" spans="1:15" ht="15">
      <c r="A9" s="1"/>
      <c r="K9">
        <f>1/300</f>
        <v>0.0033333333333333335</v>
      </c>
      <c r="L9">
        <f>3/300</f>
        <v>0.01</v>
      </c>
      <c r="N9">
        <v>108</v>
      </c>
      <c r="O9">
        <f>1/300</f>
        <v>0.0033333333333333335</v>
      </c>
    </row>
    <row r="10" spans="1:15" ht="15">
      <c r="A10" s="1">
        <v>0.51875</v>
      </c>
      <c r="B10" t="s">
        <v>65</v>
      </c>
      <c r="C10">
        <v>108</v>
      </c>
      <c r="D10" t="s">
        <v>117</v>
      </c>
      <c r="E10">
        <f>5/300</f>
        <v>0.016666666666666666</v>
      </c>
      <c r="F10">
        <f>AVERAGE(C10:C14)</f>
        <v>105.6</v>
      </c>
      <c r="G10" t="s">
        <v>120</v>
      </c>
      <c r="L10">
        <f>2/300</f>
        <v>0.006666666666666667</v>
      </c>
      <c r="N10">
        <f>AVERAGE($C$16:$C$18)</f>
        <v>108.33333333333333</v>
      </c>
      <c r="O10">
        <f>3/300</f>
        <v>0.01</v>
      </c>
    </row>
    <row r="11" spans="1:15" ht="15">
      <c r="A11" s="1">
        <v>0.51875</v>
      </c>
      <c r="B11" t="s">
        <v>66</v>
      </c>
      <c r="C11">
        <v>109</v>
      </c>
      <c r="D11" t="s">
        <v>117</v>
      </c>
      <c r="L11">
        <f>4/300</f>
        <v>0.013333333333333334</v>
      </c>
      <c r="N11">
        <f>AVERAGE($C$36:$C$38)</f>
        <v>108.33333333333333</v>
      </c>
      <c r="O11">
        <f>3/300</f>
        <v>0.01</v>
      </c>
    </row>
    <row r="12" spans="1:15" ht="15">
      <c r="A12" s="1">
        <v>0.5194444444444445</v>
      </c>
      <c r="B12" t="s">
        <v>69</v>
      </c>
      <c r="C12">
        <v>103</v>
      </c>
      <c r="D12" t="s">
        <v>117</v>
      </c>
      <c r="L12">
        <f>2/300</f>
        <v>0.006666666666666667</v>
      </c>
      <c r="N12">
        <f>AVERAGE($C$70:$C$71)</f>
        <v>108.5</v>
      </c>
      <c r="O12">
        <f>2/300</f>
        <v>0.006666666666666667</v>
      </c>
    </row>
    <row r="13" spans="1:15" ht="15">
      <c r="A13" s="1">
        <v>0.5201388888888889</v>
      </c>
      <c r="B13" t="s">
        <v>66</v>
      </c>
      <c r="C13">
        <v>103</v>
      </c>
      <c r="D13" t="s">
        <v>117</v>
      </c>
      <c r="L13">
        <f>1/300</f>
        <v>0.0033333333333333335</v>
      </c>
      <c r="N13">
        <f>AVERAGE($C$23:$C$26)</f>
        <v>108.75</v>
      </c>
      <c r="O13">
        <f>4/300</f>
        <v>0.013333333333333334</v>
      </c>
    </row>
    <row r="14" spans="1:15" ht="15">
      <c r="A14" s="1">
        <v>0.5208333333333334</v>
      </c>
      <c r="B14" t="s">
        <v>57</v>
      </c>
      <c r="C14">
        <v>105</v>
      </c>
      <c r="D14" t="s">
        <v>117</v>
      </c>
      <c r="L14">
        <f>1/300</f>
        <v>0.0033333333333333335</v>
      </c>
      <c r="N14">
        <f>AVERAGE($C$2:$C$4)</f>
        <v>109.66666666666667</v>
      </c>
      <c r="O14">
        <f>3/300</f>
        <v>0.01</v>
      </c>
    </row>
    <row r="15" spans="1:15" ht="15">
      <c r="A15" s="1"/>
      <c r="L15">
        <f>2/300</f>
        <v>0.006666666666666667</v>
      </c>
      <c r="N15">
        <f>AVERAGE($C$40:$C$41)</f>
        <v>110</v>
      </c>
      <c r="O15">
        <f>2/300</f>
        <v>0.006666666666666667</v>
      </c>
    </row>
    <row r="16" spans="1:15" ht="15">
      <c r="A16" s="1">
        <v>0.5215277777777778</v>
      </c>
      <c r="B16" t="s">
        <v>57</v>
      </c>
      <c r="C16">
        <v>105</v>
      </c>
      <c r="D16" t="s">
        <v>117</v>
      </c>
      <c r="E16">
        <f>3/300</f>
        <v>0.01</v>
      </c>
      <c r="F16">
        <f>AVERAGE(C16:C18)</f>
        <v>108.33333333333333</v>
      </c>
      <c r="G16" t="s">
        <v>120</v>
      </c>
      <c r="L16">
        <f>3/300</f>
        <v>0.01</v>
      </c>
      <c r="N16">
        <v>110</v>
      </c>
      <c r="O16">
        <f>1/300</f>
        <v>0.0033333333333333335</v>
      </c>
    </row>
    <row r="17" spans="1:15" ht="15">
      <c r="A17" s="1">
        <v>0.5229166666666667</v>
      </c>
      <c r="B17" t="s">
        <v>57</v>
      </c>
      <c r="C17">
        <v>119</v>
      </c>
      <c r="D17" t="s">
        <v>118</v>
      </c>
      <c r="L17">
        <f>1/300</f>
        <v>0.0033333333333333335</v>
      </c>
      <c r="N17">
        <v>110.5</v>
      </c>
      <c r="O17">
        <f>2/300</f>
        <v>0.006666666666666667</v>
      </c>
    </row>
    <row r="18" spans="1:15" ht="15">
      <c r="A18" s="1">
        <v>0.5243055555555556</v>
      </c>
      <c r="B18" t="s">
        <v>69</v>
      </c>
      <c r="C18">
        <v>101</v>
      </c>
      <c r="D18" t="s">
        <v>117</v>
      </c>
      <c r="L18">
        <f>7/300</f>
        <v>0.023333333333333334</v>
      </c>
      <c r="N18">
        <v>111</v>
      </c>
      <c r="O18">
        <f>1/300</f>
        <v>0.0033333333333333335</v>
      </c>
    </row>
    <row r="19" spans="1:15" ht="15">
      <c r="A19" s="1"/>
      <c r="L19">
        <f>1/300</f>
        <v>0.0033333333333333335</v>
      </c>
      <c r="N19">
        <f>AVERAGE($C$46:$C$49)</f>
        <v>111</v>
      </c>
      <c r="O19">
        <f>4/300</f>
        <v>0.013333333333333334</v>
      </c>
    </row>
    <row r="20" spans="1:15" ht="15">
      <c r="A20" s="1">
        <v>0.525</v>
      </c>
      <c r="B20" t="s">
        <v>57</v>
      </c>
      <c r="C20">
        <v>119</v>
      </c>
      <c r="D20" t="s">
        <v>118</v>
      </c>
      <c r="E20">
        <f>2/300</f>
        <v>0.006666666666666667</v>
      </c>
      <c r="F20">
        <f>AVERAGE(C20:C21)</f>
        <v>116.5</v>
      </c>
      <c r="G20" t="s">
        <v>119</v>
      </c>
      <c r="L20">
        <f>2/300</f>
        <v>0.006666666666666667</v>
      </c>
      <c r="N20">
        <v>111</v>
      </c>
      <c r="O20">
        <f>1/300</f>
        <v>0.0033333333333333335</v>
      </c>
    </row>
    <row r="21" spans="1:15" ht="15">
      <c r="A21" s="1">
        <v>0.5263888888888889</v>
      </c>
      <c r="B21" t="s">
        <v>66</v>
      </c>
      <c r="C21">
        <v>114</v>
      </c>
      <c r="D21" t="s">
        <v>118</v>
      </c>
      <c r="L21">
        <f>2/300</f>
        <v>0.006666666666666667</v>
      </c>
      <c r="N21">
        <v>111</v>
      </c>
      <c r="O21">
        <f>1/300</f>
        <v>0.0033333333333333335</v>
      </c>
    </row>
    <row r="22" spans="1:15" ht="15">
      <c r="A22" s="1"/>
      <c r="L22">
        <f>1/300</f>
        <v>0.0033333333333333335</v>
      </c>
      <c r="N22">
        <v>111</v>
      </c>
      <c r="O22">
        <f>1/300</f>
        <v>0.0033333333333333335</v>
      </c>
    </row>
    <row r="23" spans="1:15" ht="15">
      <c r="A23" s="1">
        <v>0.5298611111111111</v>
      </c>
      <c r="B23" t="s">
        <v>57</v>
      </c>
      <c r="C23">
        <v>114</v>
      </c>
      <c r="D23" t="s">
        <v>118</v>
      </c>
      <c r="E23">
        <f>4/300</f>
        <v>0.013333333333333334</v>
      </c>
      <c r="F23">
        <f>AVERAGE(C23:C26)</f>
        <v>108.75</v>
      </c>
      <c r="G23" t="s">
        <v>120</v>
      </c>
      <c r="N23">
        <f>AVERAGE($C$79:$C$85)</f>
        <v>111.14285714285714</v>
      </c>
      <c r="O23">
        <f>7/300</f>
        <v>0.023333333333333334</v>
      </c>
    </row>
    <row r="24" spans="1:15" ht="15">
      <c r="A24" s="1">
        <v>0.5298611111111111</v>
      </c>
      <c r="B24" t="s">
        <v>66</v>
      </c>
      <c r="C24">
        <v>103</v>
      </c>
      <c r="D24" t="s">
        <v>117</v>
      </c>
      <c r="N24">
        <f>AVERAGE($C$61:$C$63)</f>
        <v>112</v>
      </c>
      <c r="O24">
        <f>3/300</f>
        <v>0.01</v>
      </c>
    </row>
    <row r="25" spans="1:15" ht="15">
      <c r="A25" s="1">
        <v>0.53125</v>
      </c>
      <c r="B25" t="s">
        <v>57</v>
      </c>
      <c r="C25">
        <v>111</v>
      </c>
      <c r="D25" t="s">
        <v>117</v>
      </c>
      <c r="N25">
        <f>AVERAGE($C$43:$C$44)</f>
        <v>112.5</v>
      </c>
      <c r="O25">
        <f>2/300</f>
        <v>0.006666666666666667</v>
      </c>
    </row>
    <row r="26" spans="1:15" ht="15">
      <c r="A26" s="1">
        <v>0.53125</v>
      </c>
      <c r="B26" t="s">
        <v>60</v>
      </c>
      <c r="C26">
        <v>107</v>
      </c>
      <c r="D26" t="s">
        <v>117</v>
      </c>
      <c r="N26">
        <v>113</v>
      </c>
      <c r="O26">
        <f>1/300</f>
        <v>0.0033333333333333335</v>
      </c>
    </row>
    <row r="27" spans="1:15" ht="15">
      <c r="A27" s="1"/>
      <c r="N27">
        <f>AVERAGE($C$6:$C$8)</f>
        <v>114.66666666666667</v>
      </c>
      <c r="O27">
        <f>3/300</f>
        <v>0.01</v>
      </c>
    </row>
    <row r="28" spans="1:15" ht="15">
      <c r="A28" s="1">
        <v>0.5326388888888889</v>
      </c>
      <c r="B28" t="s">
        <v>57</v>
      </c>
      <c r="C28">
        <v>111</v>
      </c>
      <c r="D28" t="s">
        <v>117</v>
      </c>
      <c r="E28">
        <f>1/300</f>
        <v>0.0033333333333333335</v>
      </c>
      <c r="F28">
        <v>111</v>
      </c>
      <c r="G28" t="s">
        <v>120</v>
      </c>
      <c r="N28">
        <v>115.5</v>
      </c>
      <c r="O28">
        <f>2/300</f>
        <v>0.006666666666666667</v>
      </c>
    </row>
    <row r="29" spans="1:15" ht="15">
      <c r="A29" s="1"/>
      <c r="N29">
        <f>AVERAGE($C$20:$C$21)</f>
        <v>116.5</v>
      </c>
      <c r="O29">
        <f>2/300</f>
        <v>0.006666666666666667</v>
      </c>
    </row>
    <row r="30" spans="1:15" ht="15">
      <c r="A30" s="1">
        <v>0.5416666666666666</v>
      </c>
      <c r="B30" t="s">
        <v>57</v>
      </c>
      <c r="C30">
        <v>105</v>
      </c>
      <c r="D30" t="s">
        <v>117</v>
      </c>
      <c r="E30">
        <f>2/300</f>
        <v>0.006666666666666667</v>
      </c>
      <c r="F30">
        <f>AVERAGE(C30:C31)</f>
        <v>107</v>
      </c>
      <c r="G30" t="s">
        <v>119</v>
      </c>
      <c r="N30">
        <v>118</v>
      </c>
      <c r="O30">
        <f>1/300</f>
        <v>0.0033333333333333335</v>
      </c>
    </row>
    <row r="31" spans="1:16" ht="15">
      <c r="A31" s="1">
        <v>0.5416666666666666</v>
      </c>
      <c r="B31" t="s">
        <v>65</v>
      </c>
      <c r="C31">
        <v>109</v>
      </c>
      <c r="D31" t="s">
        <v>118</v>
      </c>
      <c r="P31" s="17" t="s">
        <v>47</v>
      </c>
    </row>
    <row r="32" ht="15">
      <c r="A32" s="1"/>
    </row>
    <row r="33" spans="1:7" ht="15">
      <c r="A33" s="1">
        <v>0.5430555555555555</v>
      </c>
      <c r="B33" t="s">
        <v>57</v>
      </c>
      <c r="C33">
        <v>105</v>
      </c>
      <c r="D33" t="s">
        <v>117</v>
      </c>
      <c r="E33">
        <f>2/300</f>
        <v>0.006666666666666667</v>
      </c>
      <c r="F33">
        <f>AVERAGE(C33:C34)</f>
        <v>106.5</v>
      </c>
      <c r="G33" t="s">
        <v>120</v>
      </c>
    </row>
    <row r="34" spans="1:4" ht="15">
      <c r="A34" s="1">
        <v>0.5451388888888888</v>
      </c>
      <c r="B34" t="s">
        <v>60</v>
      </c>
      <c r="C34">
        <v>108</v>
      </c>
      <c r="D34" t="s">
        <v>117</v>
      </c>
    </row>
    <row r="35" ht="15">
      <c r="A35" s="1"/>
    </row>
    <row r="36" spans="1:7" ht="15">
      <c r="A36" s="1">
        <v>0.5458333333333333</v>
      </c>
      <c r="B36" t="s">
        <v>69</v>
      </c>
      <c r="C36">
        <v>106</v>
      </c>
      <c r="D36" t="s">
        <v>117</v>
      </c>
      <c r="E36">
        <f>3/300</f>
        <v>0.01</v>
      </c>
      <c r="F36">
        <f>AVERAGE(C36:C38)</f>
        <v>108.33333333333333</v>
      </c>
      <c r="G36" t="s">
        <v>120</v>
      </c>
    </row>
    <row r="37" spans="1:4" ht="15">
      <c r="A37" s="1">
        <v>0.5465277777777777</v>
      </c>
      <c r="B37" t="s">
        <v>57</v>
      </c>
      <c r="C37">
        <v>104</v>
      </c>
      <c r="D37" t="s">
        <v>117</v>
      </c>
    </row>
    <row r="38" spans="1:4" ht="15">
      <c r="A38" s="1">
        <v>0.5479166666666667</v>
      </c>
      <c r="B38" t="s">
        <v>66</v>
      </c>
      <c r="C38">
        <v>115</v>
      </c>
      <c r="D38" t="s">
        <v>118</v>
      </c>
    </row>
    <row r="39" ht="15">
      <c r="A39" s="1"/>
    </row>
    <row r="40" spans="1:7" ht="15">
      <c r="A40" s="1">
        <v>0.5493055555555556</v>
      </c>
      <c r="B40" t="s">
        <v>65</v>
      </c>
      <c r="C40">
        <v>108</v>
      </c>
      <c r="D40" t="s">
        <v>117</v>
      </c>
      <c r="E40">
        <f>2/300</f>
        <v>0.006666666666666667</v>
      </c>
      <c r="F40">
        <f>AVERAGE(C40:C41)</f>
        <v>110</v>
      </c>
      <c r="G40" t="s">
        <v>120</v>
      </c>
    </row>
    <row r="41" spans="1:4" ht="15">
      <c r="A41" s="1">
        <v>0.5493055555555556</v>
      </c>
      <c r="B41" t="s">
        <v>60</v>
      </c>
      <c r="C41">
        <v>112</v>
      </c>
      <c r="D41" t="s">
        <v>117</v>
      </c>
    </row>
    <row r="42" ht="15">
      <c r="A42" s="1"/>
    </row>
    <row r="43" spans="1:7" ht="15">
      <c r="A43" s="1">
        <v>0.5541666666666667</v>
      </c>
      <c r="B43" t="s">
        <v>60</v>
      </c>
      <c r="C43">
        <v>108</v>
      </c>
      <c r="D43" t="s">
        <v>117</v>
      </c>
      <c r="E43">
        <f>2/300</f>
        <v>0.006666666666666667</v>
      </c>
      <c r="F43">
        <f>AVERAGE(C43:C44)</f>
        <v>112.5</v>
      </c>
      <c r="G43" t="s">
        <v>119</v>
      </c>
    </row>
    <row r="44" spans="1:4" ht="15">
      <c r="A44" s="1">
        <v>0.5541666666666667</v>
      </c>
      <c r="B44" t="s">
        <v>57</v>
      </c>
      <c r="C44">
        <v>117</v>
      </c>
      <c r="D44" t="s">
        <v>118</v>
      </c>
    </row>
    <row r="45" ht="15">
      <c r="A45" s="1"/>
    </row>
    <row r="46" spans="1:7" ht="15">
      <c r="A46" s="1">
        <v>0.5569444444444445</v>
      </c>
      <c r="B46" t="s">
        <v>57</v>
      </c>
      <c r="C46">
        <v>119</v>
      </c>
      <c r="D46" t="s">
        <v>118</v>
      </c>
      <c r="E46">
        <f>4/300</f>
        <v>0.013333333333333334</v>
      </c>
      <c r="F46">
        <f>AVERAGE(C46:C49)</f>
        <v>111</v>
      </c>
      <c r="G46" t="s">
        <v>120</v>
      </c>
    </row>
    <row r="47" spans="1:4" ht="15">
      <c r="A47" s="1">
        <v>0.5569444444444445</v>
      </c>
      <c r="B47" t="s">
        <v>60</v>
      </c>
      <c r="C47">
        <v>106</v>
      </c>
      <c r="D47" t="s">
        <v>117</v>
      </c>
    </row>
    <row r="48" spans="1:4" ht="15">
      <c r="A48" s="1">
        <v>0.5583333333333333</v>
      </c>
      <c r="B48" t="s">
        <v>60</v>
      </c>
      <c r="C48">
        <v>113</v>
      </c>
      <c r="D48" t="s">
        <v>117</v>
      </c>
    </row>
    <row r="49" spans="1:4" ht="15">
      <c r="A49" s="1">
        <v>0.5583333333333333</v>
      </c>
      <c r="B49" t="s">
        <v>65</v>
      </c>
      <c r="C49">
        <v>106</v>
      </c>
      <c r="D49" t="s">
        <v>117</v>
      </c>
    </row>
    <row r="50" ht="15">
      <c r="A50" s="1"/>
    </row>
    <row r="51" spans="1:7" ht="15">
      <c r="A51" s="1">
        <v>0.5604166666666667</v>
      </c>
      <c r="B51" t="s">
        <v>57</v>
      </c>
      <c r="C51">
        <v>118</v>
      </c>
      <c r="D51" t="s">
        <v>118</v>
      </c>
      <c r="E51">
        <f>1/300</f>
        <v>0.0033333333333333335</v>
      </c>
      <c r="F51">
        <v>118</v>
      </c>
      <c r="G51" t="s">
        <v>119</v>
      </c>
    </row>
    <row r="52" ht="15">
      <c r="A52" s="1"/>
    </row>
    <row r="53" spans="1:7" ht="15">
      <c r="A53" s="1">
        <v>0.5645833333333333</v>
      </c>
      <c r="B53" t="s">
        <v>60</v>
      </c>
      <c r="C53">
        <v>115</v>
      </c>
      <c r="D53" t="s">
        <v>117</v>
      </c>
      <c r="E53">
        <f>2/300</f>
        <v>0.006666666666666667</v>
      </c>
      <c r="F53">
        <v>115.5</v>
      </c>
      <c r="G53" t="s">
        <v>120</v>
      </c>
    </row>
    <row r="54" spans="1:4" ht="15">
      <c r="A54" s="1">
        <v>0.5659722222222222</v>
      </c>
      <c r="B54" t="s">
        <v>57</v>
      </c>
      <c r="C54">
        <v>116</v>
      </c>
      <c r="D54" t="s">
        <v>117</v>
      </c>
    </row>
    <row r="55" ht="15">
      <c r="A55" s="1"/>
    </row>
    <row r="56" spans="1:7" ht="15">
      <c r="A56" s="1">
        <v>0.5708333333333333</v>
      </c>
      <c r="B56" t="s">
        <v>65</v>
      </c>
      <c r="C56">
        <v>110</v>
      </c>
      <c r="D56" t="s">
        <v>118</v>
      </c>
      <c r="E56">
        <f>2/300</f>
        <v>0.006666666666666667</v>
      </c>
      <c r="F56">
        <f>AVERAGE(C56:C57)</f>
        <v>107</v>
      </c>
      <c r="G56" t="s">
        <v>119</v>
      </c>
    </row>
    <row r="57" spans="1:4" ht="15">
      <c r="A57" s="1">
        <v>0.5715277777777777</v>
      </c>
      <c r="B57" t="s">
        <v>69</v>
      </c>
      <c r="C57">
        <v>104</v>
      </c>
      <c r="D57" t="s">
        <v>117</v>
      </c>
    </row>
    <row r="58" ht="15">
      <c r="A58" s="1"/>
    </row>
    <row r="59" spans="1:7" ht="15">
      <c r="A59" s="1">
        <v>0.5743055555555555</v>
      </c>
      <c r="B59" t="s">
        <v>60</v>
      </c>
      <c r="C59">
        <v>113</v>
      </c>
      <c r="D59" t="s">
        <v>117</v>
      </c>
      <c r="E59">
        <f>1/300</f>
        <v>0.0033333333333333335</v>
      </c>
      <c r="F59">
        <v>113</v>
      </c>
      <c r="G59" t="s">
        <v>120</v>
      </c>
    </row>
    <row r="60" ht="15">
      <c r="A60" s="1"/>
    </row>
    <row r="61" spans="1:7" ht="15">
      <c r="A61" s="1">
        <v>0.5784722222222223</v>
      </c>
      <c r="B61" t="s">
        <v>57</v>
      </c>
      <c r="C61">
        <v>119</v>
      </c>
      <c r="D61" t="s">
        <v>118</v>
      </c>
      <c r="E61">
        <f>3/300</f>
        <v>0.01</v>
      </c>
      <c r="F61">
        <f>AVERAGE(C61:C63)</f>
        <v>112</v>
      </c>
      <c r="G61" t="s">
        <v>119</v>
      </c>
    </row>
    <row r="62" spans="1:4" ht="15">
      <c r="A62" s="1">
        <v>0.5784722222222223</v>
      </c>
      <c r="B62" t="s">
        <v>65</v>
      </c>
      <c r="C62">
        <v>107</v>
      </c>
      <c r="D62" t="s">
        <v>117</v>
      </c>
    </row>
    <row r="63" spans="1:4" ht="15">
      <c r="A63" s="1">
        <v>0.5791666666666667</v>
      </c>
      <c r="B63" t="s">
        <v>65</v>
      </c>
      <c r="C63">
        <v>110</v>
      </c>
      <c r="D63" t="s">
        <v>118</v>
      </c>
    </row>
    <row r="64" ht="15">
      <c r="A64" s="1"/>
    </row>
    <row r="65" spans="1:7" ht="15">
      <c r="A65" s="1">
        <v>0.5840277777777778</v>
      </c>
      <c r="B65" t="s">
        <v>57</v>
      </c>
      <c r="C65">
        <v>111</v>
      </c>
      <c r="D65" t="s">
        <v>117</v>
      </c>
      <c r="E65">
        <f>1/300</f>
        <v>0.0033333333333333335</v>
      </c>
      <c r="F65">
        <v>111</v>
      </c>
      <c r="G65" t="s">
        <v>120</v>
      </c>
    </row>
    <row r="66" ht="15">
      <c r="A66" s="1"/>
    </row>
    <row r="67" spans="1:7" ht="15">
      <c r="A67" s="1">
        <v>0.5881944444444445</v>
      </c>
      <c r="B67" t="s">
        <v>66</v>
      </c>
      <c r="C67">
        <v>115</v>
      </c>
      <c r="D67" t="s">
        <v>118</v>
      </c>
      <c r="E67">
        <f>2/300</f>
        <v>0.006666666666666667</v>
      </c>
      <c r="F67">
        <f>AVERAGE(C67:C68)</f>
        <v>108</v>
      </c>
      <c r="G67" t="s">
        <v>119</v>
      </c>
    </row>
    <row r="68" spans="1:4" ht="15">
      <c r="A68" s="1">
        <v>0.5888888888888889</v>
      </c>
      <c r="B68" t="s">
        <v>66</v>
      </c>
      <c r="C68">
        <v>101</v>
      </c>
      <c r="D68" t="s">
        <v>117</v>
      </c>
    </row>
    <row r="69" ht="15">
      <c r="A69" s="1"/>
    </row>
    <row r="70" spans="1:7" ht="15">
      <c r="A70" s="1">
        <v>0.5909722222222222</v>
      </c>
      <c r="B70" t="s">
        <v>60</v>
      </c>
      <c r="C70">
        <v>106</v>
      </c>
      <c r="D70" t="s">
        <v>117</v>
      </c>
      <c r="E70">
        <f>2/300</f>
        <v>0.006666666666666667</v>
      </c>
      <c r="F70">
        <f>AVERAGE(C70:C71)</f>
        <v>108.5</v>
      </c>
      <c r="G70" t="s">
        <v>120</v>
      </c>
    </row>
    <row r="71" spans="1:4" ht="15">
      <c r="A71" s="1">
        <v>0.59375</v>
      </c>
      <c r="B71" t="s">
        <v>65</v>
      </c>
      <c r="C71">
        <v>111</v>
      </c>
      <c r="D71" t="s">
        <v>117</v>
      </c>
    </row>
    <row r="72" ht="15">
      <c r="A72" s="1"/>
    </row>
    <row r="73" spans="1:7" ht="15">
      <c r="A73" s="1">
        <v>0.5958333333333333</v>
      </c>
      <c r="B73" t="s">
        <v>69</v>
      </c>
      <c r="C73">
        <v>102</v>
      </c>
      <c r="D73" t="s">
        <v>117</v>
      </c>
      <c r="E73">
        <f>3/300</f>
        <v>0.01</v>
      </c>
      <c r="F73">
        <f>AVERAGE(C73:C75)</f>
        <v>106.66666666666667</v>
      </c>
      <c r="G73" t="s">
        <v>120</v>
      </c>
    </row>
    <row r="74" spans="1:4" ht="15">
      <c r="A74" s="1">
        <v>0.5965277777777778</v>
      </c>
      <c r="B74" t="s">
        <v>65</v>
      </c>
      <c r="C74">
        <v>110</v>
      </c>
      <c r="D74" t="s">
        <v>117</v>
      </c>
    </row>
    <row r="75" spans="1:4" ht="15">
      <c r="A75" s="1">
        <v>0.5972222222222222</v>
      </c>
      <c r="B75" t="s">
        <v>60</v>
      </c>
      <c r="C75">
        <v>108</v>
      </c>
      <c r="D75" t="s">
        <v>117</v>
      </c>
    </row>
    <row r="76" ht="15">
      <c r="A76" s="1"/>
    </row>
    <row r="77" spans="1:7" ht="15">
      <c r="A77" s="1">
        <v>0.5993055555555555</v>
      </c>
      <c r="B77" t="s">
        <v>60</v>
      </c>
      <c r="C77">
        <v>108</v>
      </c>
      <c r="D77" t="s">
        <v>117</v>
      </c>
      <c r="E77">
        <f>1/300</f>
        <v>0.0033333333333333335</v>
      </c>
      <c r="F77">
        <v>108</v>
      </c>
      <c r="G77" t="s">
        <v>120</v>
      </c>
    </row>
    <row r="78" ht="15">
      <c r="A78" s="1"/>
    </row>
    <row r="79" spans="1:7" ht="15">
      <c r="A79" s="1">
        <v>0.6041666666666666</v>
      </c>
      <c r="B79" t="s">
        <v>66</v>
      </c>
      <c r="C79">
        <v>113</v>
      </c>
      <c r="D79" t="s">
        <v>118</v>
      </c>
      <c r="E79">
        <f>7/300</f>
        <v>0.023333333333333334</v>
      </c>
      <c r="F79">
        <f>AVERAGE(C79:C85)</f>
        <v>111.14285714285714</v>
      </c>
      <c r="G79" t="s">
        <v>120</v>
      </c>
    </row>
    <row r="80" spans="1:4" ht="15">
      <c r="A80" s="1">
        <v>0.6048611111111111</v>
      </c>
      <c r="B80" t="s">
        <v>65</v>
      </c>
      <c r="C80">
        <v>108</v>
      </c>
      <c r="D80" t="s">
        <v>117</v>
      </c>
    </row>
    <row r="81" spans="1:4" ht="15">
      <c r="A81" s="1">
        <v>0.6048611111111111</v>
      </c>
      <c r="B81" t="s">
        <v>57</v>
      </c>
      <c r="C81">
        <v>111</v>
      </c>
      <c r="D81" t="s">
        <v>117</v>
      </c>
    </row>
    <row r="82" spans="1:4" ht="15">
      <c r="A82" s="1">
        <v>0.6055555555555555</v>
      </c>
      <c r="B82" t="s">
        <v>66</v>
      </c>
      <c r="C82">
        <v>115</v>
      </c>
      <c r="D82" t="s">
        <v>118</v>
      </c>
    </row>
    <row r="83" spans="1:4" ht="15">
      <c r="A83" s="1">
        <v>0.60625</v>
      </c>
      <c r="B83" t="s">
        <v>65</v>
      </c>
      <c r="C83">
        <v>108</v>
      </c>
      <c r="D83" t="s">
        <v>118</v>
      </c>
    </row>
    <row r="84" spans="1:4" ht="15">
      <c r="A84" s="1">
        <v>0.6069444444444444</v>
      </c>
      <c r="B84" t="s">
        <v>66</v>
      </c>
      <c r="C84">
        <v>111</v>
      </c>
      <c r="D84" t="s">
        <v>117</v>
      </c>
    </row>
    <row r="85" spans="1:4" ht="15">
      <c r="A85" s="1">
        <v>0.6076388888888888</v>
      </c>
      <c r="B85" t="s">
        <v>57</v>
      </c>
      <c r="C85">
        <v>112</v>
      </c>
      <c r="D85" t="s">
        <v>117</v>
      </c>
    </row>
    <row r="86" ht="15">
      <c r="A86" s="1"/>
    </row>
    <row r="87" spans="1:7" ht="15">
      <c r="A87" s="1">
        <v>0.6090277777777777</v>
      </c>
      <c r="B87" t="s">
        <v>57</v>
      </c>
      <c r="C87">
        <v>111</v>
      </c>
      <c r="D87" t="s">
        <v>117</v>
      </c>
      <c r="E87">
        <f>1/300</f>
        <v>0.0033333333333333335</v>
      </c>
      <c r="F87">
        <v>111</v>
      </c>
      <c r="G87" t="s">
        <v>120</v>
      </c>
    </row>
    <row r="88" ht="15">
      <c r="A88" s="1"/>
    </row>
    <row r="89" spans="1:7" ht="15">
      <c r="A89" s="1">
        <v>0.6131944444444445</v>
      </c>
      <c r="B89" t="s">
        <v>60</v>
      </c>
      <c r="C89">
        <v>111</v>
      </c>
      <c r="D89" t="s">
        <v>117</v>
      </c>
      <c r="E89">
        <f>2/300</f>
        <v>0.006666666666666667</v>
      </c>
      <c r="F89">
        <v>110.5</v>
      </c>
      <c r="G89" t="s">
        <v>120</v>
      </c>
    </row>
    <row r="90" spans="1:4" ht="15">
      <c r="A90" s="1">
        <v>0.6145833333333334</v>
      </c>
      <c r="B90" t="s">
        <v>57</v>
      </c>
      <c r="C90">
        <v>110</v>
      </c>
      <c r="D90" t="s">
        <v>117</v>
      </c>
    </row>
    <row r="91" ht="15">
      <c r="A91" s="1"/>
    </row>
    <row r="92" spans="1:7" ht="15">
      <c r="A92" s="1">
        <v>0.6152777777777778</v>
      </c>
      <c r="B92" t="s">
        <v>69</v>
      </c>
      <c r="C92">
        <v>102</v>
      </c>
      <c r="D92" t="s">
        <v>117</v>
      </c>
      <c r="E92">
        <f>2/300</f>
        <v>0.006666666666666667</v>
      </c>
      <c r="F92">
        <f>AVERAGE(C92:C93)</f>
        <v>107</v>
      </c>
      <c r="G92" t="s">
        <v>120</v>
      </c>
    </row>
    <row r="93" spans="1:4" ht="15">
      <c r="A93" s="1">
        <v>0.6173611111111111</v>
      </c>
      <c r="B93" t="s">
        <v>57</v>
      </c>
      <c r="C93">
        <v>112</v>
      </c>
      <c r="D93" t="s">
        <v>117</v>
      </c>
    </row>
    <row r="94" ht="15">
      <c r="A94" s="1"/>
    </row>
    <row r="95" spans="1:7" ht="15">
      <c r="A95" s="1">
        <v>0.6208333333333333</v>
      </c>
      <c r="B95" t="s">
        <v>57</v>
      </c>
      <c r="C95">
        <v>111</v>
      </c>
      <c r="D95" t="s">
        <v>117</v>
      </c>
      <c r="E95">
        <f>1/300</f>
        <v>0.0033333333333333335</v>
      </c>
      <c r="F95">
        <v>111</v>
      </c>
      <c r="G95" t="s">
        <v>120</v>
      </c>
    </row>
    <row r="96" ht="15">
      <c r="A96" s="1"/>
    </row>
    <row r="97" spans="1:7" ht="15">
      <c r="A97" s="1">
        <v>0.6243055555555556</v>
      </c>
      <c r="B97" t="s">
        <v>65</v>
      </c>
      <c r="C97">
        <v>110</v>
      </c>
      <c r="D97" t="s">
        <v>118</v>
      </c>
      <c r="E97">
        <f>1/300</f>
        <v>0.0033333333333333335</v>
      </c>
      <c r="F97">
        <v>110</v>
      </c>
      <c r="G97" t="s">
        <v>119</v>
      </c>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E4"/>
  <sheetViews>
    <sheetView workbookViewId="0" topLeftCell="A1">
      <selection activeCell="L13" sqref="L13"/>
    </sheetView>
  </sheetViews>
  <sheetFormatPr defaultColWidth="9.140625" defaultRowHeight="15"/>
  <cols>
    <col min="1" max="1" width="10.8515625" style="0" customWidth="1"/>
  </cols>
  <sheetData>
    <row r="1" spans="2:5" ht="15">
      <c r="B1" t="s">
        <v>155</v>
      </c>
      <c r="C1" t="s">
        <v>0</v>
      </c>
      <c r="D1" t="s">
        <v>156</v>
      </c>
      <c r="E1" t="s">
        <v>157</v>
      </c>
    </row>
    <row r="2" spans="1:5" ht="15">
      <c r="A2" t="s">
        <v>58</v>
      </c>
      <c r="B2">
        <v>5</v>
      </c>
      <c r="C2">
        <v>0</v>
      </c>
      <c r="D2">
        <v>0</v>
      </c>
      <c r="E2">
        <v>0</v>
      </c>
    </row>
    <row r="3" spans="1:5" ht="15">
      <c r="A3" t="s">
        <v>158</v>
      </c>
      <c r="B3">
        <v>5</v>
      </c>
      <c r="C3">
        <v>0.0733</v>
      </c>
      <c r="D3">
        <v>0.0904</v>
      </c>
      <c r="E3">
        <v>0.0404</v>
      </c>
    </row>
    <row r="4" spans="1:5" ht="15">
      <c r="A4" t="s">
        <v>159</v>
      </c>
      <c r="B4">
        <v>5</v>
      </c>
      <c r="C4">
        <v>-0.0733</v>
      </c>
      <c r="D4">
        <v>0.0904</v>
      </c>
      <c r="E4">
        <v>0.0404</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4"/>
  <sheetViews>
    <sheetView workbookViewId="0" topLeftCell="A1">
      <selection activeCell="C2" sqref="C2:C3"/>
    </sheetView>
  </sheetViews>
  <sheetFormatPr defaultColWidth="9.140625" defaultRowHeight="15"/>
  <sheetData>
    <row r="1" spans="2:5" ht="15">
      <c r="B1" t="s">
        <v>155</v>
      </c>
      <c r="C1" t="s">
        <v>0</v>
      </c>
      <c r="D1" t="s">
        <v>156</v>
      </c>
      <c r="E1" t="s">
        <v>157</v>
      </c>
    </row>
    <row r="2" spans="1:5" ht="15">
      <c r="A2" t="s">
        <v>63</v>
      </c>
      <c r="B2">
        <v>5</v>
      </c>
      <c r="C2">
        <v>0</v>
      </c>
      <c r="D2">
        <v>0</v>
      </c>
      <c r="E2">
        <v>0</v>
      </c>
    </row>
    <row r="3" spans="1:5" ht="15">
      <c r="A3" t="s">
        <v>160</v>
      </c>
      <c r="B3">
        <v>5</v>
      </c>
      <c r="C3">
        <v>0.02</v>
      </c>
      <c r="D3">
        <v>0.0447</v>
      </c>
      <c r="E3">
        <v>0.02</v>
      </c>
    </row>
    <row r="4" spans="1:5" ht="15">
      <c r="A4" t="s">
        <v>159</v>
      </c>
      <c r="B4">
        <v>5</v>
      </c>
      <c r="C4">
        <v>-0.02</v>
      </c>
      <c r="D4">
        <v>0.0447</v>
      </c>
      <c r="E4">
        <v>0.02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E4"/>
  <sheetViews>
    <sheetView workbookViewId="0" topLeftCell="A1">
      <selection activeCell="I13" sqref="I13"/>
    </sheetView>
  </sheetViews>
  <sheetFormatPr defaultColWidth="9.140625" defaultRowHeight="15"/>
  <cols>
    <col min="1" max="1" width="10.8515625" style="0" customWidth="1"/>
  </cols>
  <sheetData>
    <row r="1" spans="2:5" ht="15">
      <c r="B1" t="s">
        <v>155</v>
      </c>
      <c r="C1" t="s">
        <v>0</v>
      </c>
      <c r="D1" t="s">
        <v>156</v>
      </c>
      <c r="E1" t="s">
        <v>157</v>
      </c>
    </row>
    <row r="2" spans="1:5" ht="15">
      <c r="A2" t="s">
        <v>62</v>
      </c>
      <c r="B2">
        <v>5</v>
      </c>
      <c r="C2">
        <v>0.0483</v>
      </c>
      <c r="D2">
        <v>0.083</v>
      </c>
      <c r="E2">
        <v>0.0371</v>
      </c>
    </row>
    <row r="3" spans="1:5" ht="15">
      <c r="A3" t="s">
        <v>161</v>
      </c>
      <c r="B3">
        <v>5</v>
      </c>
      <c r="C3">
        <v>0.0417</v>
      </c>
      <c r="D3">
        <v>0.0433</v>
      </c>
      <c r="E3">
        <v>0.0194</v>
      </c>
    </row>
    <row r="4" spans="1:5" ht="15">
      <c r="A4" t="s">
        <v>159</v>
      </c>
      <c r="B4">
        <v>5</v>
      </c>
      <c r="C4">
        <v>0.0067</v>
      </c>
      <c r="D4">
        <v>0.1129</v>
      </c>
      <c r="E4">
        <v>0.0505</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E4"/>
  <sheetViews>
    <sheetView workbookViewId="0" topLeftCell="A1">
      <selection activeCell="C2" sqref="C2:C3"/>
    </sheetView>
  </sheetViews>
  <sheetFormatPr defaultColWidth="9.140625" defaultRowHeight="15"/>
  <cols>
    <col min="1" max="1" width="10.7109375" style="0" customWidth="1"/>
  </cols>
  <sheetData>
    <row r="1" spans="2:5" ht="15">
      <c r="B1" t="s">
        <v>155</v>
      </c>
      <c r="C1" t="s">
        <v>0</v>
      </c>
      <c r="D1" t="s">
        <v>156</v>
      </c>
      <c r="E1" t="s">
        <v>157</v>
      </c>
    </row>
    <row r="2" spans="1:5" ht="15">
      <c r="A2" t="s">
        <v>59</v>
      </c>
      <c r="B2">
        <v>5</v>
      </c>
      <c r="C2">
        <v>0.0133</v>
      </c>
      <c r="D2">
        <v>0.0217</v>
      </c>
      <c r="E2">
        <v>0.0097</v>
      </c>
    </row>
    <row r="3" spans="1:5" ht="15">
      <c r="A3" t="s">
        <v>162</v>
      </c>
      <c r="B3">
        <v>5</v>
      </c>
      <c r="C3">
        <v>0.0433</v>
      </c>
      <c r="D3">
        <v>0.0454</v>
      </c>
      <c r="E3">
        <v>0.0203</v>
      </c>
    </row>
    <row r="4" spans="1:5" ht="15">
      <c r="A4" t="s">
        <v>159</v>
      </c>
      <c r="B4">
        <v>5</v>
      </c>
      <c r="C4">
        <v>-0.03</v>
      </c>
      <c r="D4">
        <v>0.0292</v>
      </c>
      <c r="E4">
        <v>0.0131</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E4"/>
  <sheetViews>
    <sheetView workbookViewId="0" topLeftCell="A1">
      <selection activeCell="C2" sqref="C2:C3"/>
    </sheetView>
  </sheetViews>
  <sheetFormatPr defaultColWidth="9.140625" defaultRowHeight="15"/>
  <cols>
    <col min="1" max="1" width="11.421875" style="0" customWidth="1"/>
  </cols>
  <sheetData>
    <row r="1" spans="2:5" ht="15">
      <c r="B1" t="s">
        <v>155</v>
      </c>
      <c r="C1" t="s">
        <v>0</v>
      </c>
      <c r="D1" t="s">
        <v>156</v>
      </c>
      <c r="E1" t="s">
        <v>157</v>
      </c>
    </row>
    <row r="2" spans="1:5" ht="15">
      <c r="A2" t="s">
        <v>67</v>
      </c>
      <c r="B2">
        <v>5</v>
      </c>
      <c r="C2">
        <v>0</v>
      </c>
      <c r="D2">
        <v>0</v>
      </c>
      <c r="E2">
        <v>0</v>
      </c>
    </row>
    <row r="3" spans="1:5" ht="15">
      <c r="A3" t="s">
        <v>163</v>
      </c>
      <c r="B3">
        <v>5</v>
      </c>
      <c r="C3">
        <v>0.01</v>
      </c>
      <c r="D3">
        <v>0.0224</v>
      </c>
      <c r="E3">
        <v>0.01</v>
      </c>
    </row>
    <row r="4" spans="1:5" ht="15">
      <c r="A4" t="s">
        <v>159</v>
      </c>
      <c r="B4">
        <v>5</v>
      </c>
      <c r="C4">
        <v>-0.01</v>
      </c>
      <c r="D4">
        <v>0.0224</v>
      </c>
      <c r="E4">
        <v>0.01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Colorado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2010-05-04T22:26:51Z</dcterms:created>
  <dcterms:modified xsi:type="dcterms:W3CDTF">2010-05-11T02:47:20Z</dcterms:modified>
  <cp:category/>
  <cp:version/>
  <cp:contentType/>
  <cp:contentStatus/>
</cp:coreProperties>
</file>