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3" activeTab="11"/>
  </bookViews>
  <sheets>
    <sheet name="Energy" sheetId="1" r:id="rId1"/>
    <sheet name="Holding and Fresh data" sheetId="2" r:id="rId2"/>
    <sheet name="RecycleWaste" sheetId="3" r:id="rId3"/>
    <sheet name="Blank systems sheets" sheetId="4" r:id="rId4"/>
    <sheet name="HoldingTank Cal" sheetId="5" r:id="rId5"/>
    <sheet name="Blank water holding" sheetId="6" r:id="rId6"/>
    <sheet name="FreshWater Cal" sheetId="7" r:id="rId7"/>
    <sheet name="Propane" sheetId="8" r:id="rId8"/>
    <sheet name="Conversion to determine gallons per centimeter for water tank" sheetId="9" r:id="rId9"/>
    <sheet name="Water use per person up to week 3" sheetId="10" r:id="rId10"/>
    <sheet name="Blank Energy Sheey UPDATED" sheetId="11" r:id="rId11"/>
    <sheet name="Weekly Fuel Usage" sheetId="12" r:id="rId12"/>
  </sheets>
  <definedNames>
    <definedName name="_xlnm.Print_Area" localSheetId="0">'Energy'!$A$1:$K$39</definedName>
  </definedNames>
  <calcPr fullCalcOnLoad="1"/>
</workbook>
</file>

<file path=xl/sharedStrings.xml><?xml version="1.0" encoding="utf-8"?>
<sst xmlns="http://schemas.openxmlformats.org/spreadsheetml/2006/main" count="297" uniqueCount="137">
  <si>
    <t>Systems Reports:</t>
  </si>
  <si>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</si>
  <si>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</si>
  <si>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</si>
  <si>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</si>
  <si>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</si>
  <si>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</si>
  <si>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</si>
  <si>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</si>
  <si>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</si>
  <si>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</si>
  <si>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</si>
  <si>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</si>
  <si>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</si>
  <si>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</si>
  <si>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</si>
  <si>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</si>
  <si>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</si>
  <si>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</si>
  <si>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</si>
  <si>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</si>
  <si>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</si>
  <si>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</si>
  <si>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</si>
  <si>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</si>
  <si>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</si>
  <si>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</si>
  <si>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</si>
  <si>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</si>
  <si>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</si>
  <si>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</si>
  <si>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2hr0min</t>
  </si>
  <si>
    <t>3hr25min</t>
  </si>
  <si>
    <t>6hr3min</t>
  </si>
  <si>
    <t>Kwh Consumed (L10s):</t>
  </si>
  <si>
    <t>Engine:</t>
  </si>
  <si>
    <t>Engine Usage</t>
  </si>
  <si>
    <t>Total Fuel Usage</t>
  </si>
  <si>
    <t>Port</t>
  </si>
  <si>
    <t>Starboard</t>
  </si>
  <si>
    <t>(Previous Day)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</si>
  <si>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</si>
  <si>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</si>
  <si>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</si>
  <si>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</si>
  <si>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</si>
  <si>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</si>
  <si>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</si>
  <si>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</si>
  <si>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</si>
  <si>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</si>
  <si>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</si>
  <si>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</si>
  <si>
    <t>7hr48min</t>
  </si>
  <si>
    <t>3hr</t>
  </si>
  <si>
    <t>2hr48min</t>
  </si>
  <si>
    <t>2hr5min</t>
  </si>
  <si>
    <t>2hr30min</t>
  </si>
  <si>
    <t>5hr45min</t>
  </si>
  <si>
    <t>5hr6min</t>
  </si>
  <si>
    <t>37 miles travelled today</t>
  </si>
  <si>
    <t>HOLDING TANK:</t>
  </si>
  <si>
    <t>FRESH WATER:</t>
  </si>
  <si>
    <t>Level:</t>
  </si>
  <si>
    <t>CM</t>
  </si>
  <si>
    <t>Level:(cm)</t>
  </si>
  <si>
    <t>LOW</t>
  </si>
  <si>
    <t>MID</t>
  </si>
  <si>
    <t>PUMP OUT</t>
  </si>
  <si>
    <t>FILL UP ROCHE</t>
  </si>
  <si>
    <t>FULL</t>
  </si>
  <si>
    <t>PUMPED OUT 5pm</t>
  </si>
  <si>
    <t>FILL UP FRIDAY HARBOR 5pm</t>
  </si>
  <si>
    <t>EMPTY</t>
  </si>
  <si>
    <t>&lt;10</t>
  </si>
  <si>
    <t>PUMPED OUT</t>
  </si>
  <si>
    <t>PUMPED OUT 11:30am</t>
  </si>
  <si>
    <t>&lt;20?</t>
  </si>
  <si>
    <t>FILLED UP 9:30am</t>
  </si>
  <si>
    <t>FILLED UP</t>
  </si>
  <si>
    <t>?</t>
  </si>
  <si>
    <t>EMPTIED</t>
  </si>
  <si>
    <t>PUMPED OUT 10am</t>
  </si>
  <si>
    <t>FILLED UP @ ROCHE 10am</t>
  </si>
  <si>
    <t>PUMPED OUT 10:30am</t>
  </si>
  <si>
    <t>FILLED UP 10:30am</t>
  </si>
  <si>
    <t>RECYCLE &amp; WASTE:</t>
  </si>
  <si>
    <t>Recycle:</t>
  </si>
  <si>
    <t>Waste:</t>
  </si>
  <si>
    <t>Compost</t>
  </si>
  <si>
    <t>Mass (kg)</t>
  </si>
  <si>
    <t>Total gal</t>
  </si>
  <si>
    <t>Gallons</t>
  </si>
  <si>
    <t>Pumps</t>
  </si>
  <si>
    <t>Gal/pump</t>
  </si>
  <si>
    <t>L/pump</t>
  </si>
  <si>
    <t>Cm</t>
  </si>
  <si>
    <t>Total L</t>
  </si>
  <si>
    <t>mean</t>
  </si>
  <si>
    <t>11;11</t>
  </si>
  <si>
    <t>PROPANE:</t>
  </si>
  <si>
    <t>Full</t>
  </si>
  <si>
    <t xml:space="preserve">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</si>
  <si>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</si>
  <si>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</si>
  <si>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</si>
  <si>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</si>
  <si>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</si>
  <si>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</si>
  <si>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>Total Freshwater tank capacity: 165 gallon = approx. 625 L</t>
  </si>
  <si>
    <t>FILL UP FRIDAY HARBOR</t>
  </si>
  <si>
    <t>Centimeters</t>
  </si>
  <si>
    <t>0.3443 CM/GAL</t>
  </si>
  <si>
    <t>WEEK1</t>
  </si>
  <si>
    <t>Daily per person use (gallons)</t>
  </si>
  <si>
    <t>Notes</t>
  </si>
  <si>
    <t>Date</t>
  </si>
  <si>
    <t>Conversion to gallons</t>
  </si>
  <si>
    <t>Daily difference</t>
  </si>
  <si>
    <t>WEEK2</t>
  </si>
  <si>
    <t>Conversion</t>
  </si>
  <si>
    <t>Daily Difference</t>
  </si>
  <si>
    <t>WEEK3</t>
  </si>
  <si>
    <t>No dinner on board</t>
  </si>
  <si>
    <t>UPDATED Systems Report</t>
  </si>
  <si>
    <t>ENERGY</t>
  </si>
  <si>
    <t>Kwh Consumed (L10's):</t>
  </si>
  <si>
    <t xml:space="preserve"> (previous day)</t>
  </si>
  <si>
    <t>(@ 1 gal/hr)</t>
  </si>
  <si>
    <t>Week 1</t>
  </si>
  <si>
    <t>Fuel used (gal)</t>
  </si>
  <si>
    <t>Total</t>
  </si>
  <si>
    <t>Week 2</t>
  </si>
  <si>
    <t>Week 3</t>
  </si>
  <si>
    <t>Week 4</t>
  </si>
  <si>
    <t>Week 5</t>
  </si>
  <si>
    <t>Totals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</si>
</sst>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H:MM"/>
    <numFmt numFmtId="167" formatCode="0"/>
    <numFmt numFmtId="168" formatCode="MM/DD/YY"/>
    <numFmt numFmtId="169" formatCode="HH:MM:SS\ AM/PM"/>
    <numFmt numFmtId="170" formatCode="HH:MM\ AM/PM"/>
    <numFmt numFmtId="171" formatCode="D\-MMM"/>
    <numFmt numFmtId="172" formatCode="D\-MMM;@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6"/>
      <name val="Arial"/>
      <family val="5"/>
    </font>
    <font>
      <sz val="10"/>
      <name val="Verdana"/>
      <family val="5"/>
    </font>
    <font>
      <b/>
      <sz val="10"/>
      <name val="Verdana"/>
      <family val="5"/>
    </font>
    <font>
      <b/>
      <sz val="12"/>
      <name val="Verdana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14.5"/>
      <name val="Arial"/>
      <family val="5"/>
    </font>
    <font>
      <sz val="16.8"/>
      <name val="Arial"/>
      <family val="5"/>
    </font>
    <font>
      <sz val="21.6"/>
      <name val="Arial"/>
      <family val="5"/>
    </font>
    <font>
      <sz val="31.4"/>
      <name val="Arial"/>
      <family val="5"/>
    </font>
    <font>
      <sz val="9.9"/>
      <name val="Arial"/>
      <family val="5"/>
    </font>
    <font>
      <sz val="9.4"/>
      <name val="Arial"/>
      <family val="5"/>
    </font>
    <font>
      <sz val="8"/>
      <name val="Verdana"/>
      <family val="5"/>
    </font>
    <font>
      <sz val="6.9"/>
      <name val="Arial"/>
      <family val="5"/>
    </font>
    <font>
      <b/>
      <sz val="8"/>
      <name val="Verdana"/>
      <family val="5"/>
    </font>
    <font>
      <b/>
      <sz val="8.8"/>
      <name val="Verdana"/>
      <family val="5"/>
    </font>
    <font>
      <sz val="6.2"/>
      <name val="Arial"/>
      <family val="5"/>
    </font>
    <font>
      <sz val="7.1"/>
      <name val="Arial"/>
      <family val="5"/>
    </font>
    <font>
      <sz val="5.6"/>
      <name val="Arial"/>
      <family val="5"/>
    </font>
    <font>
      <sz val="8"/>
      <name val="Arial"/>
      <family val="5"/>
    </font>
    <font>
      <b/>
      <sz val="8"/>
      <name val="Arial"/>
      <family val="5"/>
    </font>
    <font>
      <b/>
      <sz val="10"/>
      <name val="Arial"/>
      <family val="5"/>
    </font>
    <font>
      <sz val="5.9"/>
      <name val="Arial"/>
      <family val="5"/>
    </font>
    <font>
      <b/>
      <sz val="9"/>
      <name val="Arial"/>
      <family val="5"/>
    </font>
    <font>
      <sz val="5.5"/>
      <name val="Arial"/>
      <family val="5"/>
    </font>
    <font>
      <b/>
      <sz val="8.5"/>
      <name val="Arial"/>
      <family val="5"/>
    </font>
    <font>
      <sz val="4.9"/>
      <name val="Arial"/>
      <family val="5"/>
    </font>
    <font>
      <sz val="5.7"/>
      <name val="Arial"/>
      <family val="5"/>
    </font>
    <font>
      <b/>
      <sz val="8.8"/>
      <name val="Arial"/>
      <family val="5"/>
    </font>
    <font>
      <sz val="6.7"/>
      <name val="Arial"/>
      <family val="5"/>
    </font>
    <font>
      <sz val="8.8"/>
      <name val="Arial"/>
      <family val="5"/>
    </font>
    <font>
      <b/>
      <sz val="10.3"/>
      <name val="Arial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5" fontId="16" fillId="0" borderId="10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4" fontId="16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6" fillId="0" borderId="0" xfId="0" applyFont="1" applyBorder="1" applyAlignment="1">
      <alignment/>
    </xf>
    <xf numFmtId="164" fontId="0" fillId="0" borderId="0" xfId="0" applyBorder="1" applyAlignment="1">
      <alignment/>
    </xf>
    <xf numFmtId="164" fontId="16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4" fontId="16" fillId="0" borderId="0" xfId="0" applyFont="1" applyAlignment="1">
      <alignment horizontal="right"/>
    </xf>
    <xf numFmtId="164" fontId="16" fillId="0" borderId="11" xfId="0" applyFont="1" applyBorder="1" applyAlignment="1">
      <alignment/>
    </xf>
    <xf numFmtId="164" fontId="0" fillId="0" borderId="11" xfId="0" applyBorder="1" applyAlignment="1">
      <alignment/>
    </xf>
    <xf numFmtId="164" fontId="16" fillId="0" borderId="11" xfId="0" applyFont="1" applyBorder="1" applyAlignment="1">
      <alignment horizontal="right"/>
    </xf>
    <xf numFmtId="164" fontId="16" fillId="0" borderId="11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16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58C"/>
      <rgbColor rgb="00FF00FF"/>
      <rgbColor rgb="0000FFFF"/>
      <rgbColor rgb="00DD2D32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EA746"/>
      <rgbColor rgb="0000FFFF"/>
      <rgbColor rgb="006711FF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63AAFE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6535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Holding Tank Capacity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'HoldingTank Cal'!$S$3:$S$14</c:f>
              <c:numCache/>
            </c:numRef>
          </c:val>
          <c:smooth val="0"/>
        </c:ser>
        <c:marker val="1"/>
        <c:axId val="19307864"/>
        <c:axId val="39553049"/>
      </c:lineChart>
      <c:catAx>
        <c:axId val="19307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53049"/>
        <c:crossesAt val="0"/>
        <c:auto val="1"/>
        <c:lblOffset val="100"/>
        <c:noMultiLvlLbl val="0"/>
      </c:catAx>
      <c:valAx>
        <c:axId val="39553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07864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Week 1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'Weekly Fuel Usage'!$B$2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Usage'!$A$3:$A$9</c:f>
              <c:strCache/>
            </c:strRef>
          </c:cat>
          <c:val>
            <c:numRef>
              <c:f>'Weekly Fuel Usage'!$B$3:$B$9</c:f>
              <c:numCache/>
            </c:numRef>
          </c:val>
        </c:ser>
        <c:axId val="42122674"/>
        <c:axId val="43559747"/>
      </c:barChart>
      <c:catAx>
        <c:axId val="4212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9747"/>
        <c:crossesAt val="0"/>
        <c:auto val="1"/>
        <c:lblOffset val="100"/>
        <c:noMultiLvlLbl val="0"/>
      </c:catAx>
      <c:valAx>
        <c:axId val="4355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22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Week 2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Usage'!$A$18:$A$22</c:f>
              <c:strCache/>
            </c:strRef>
          </c:cat>
          <c:val>
            <c:numRef>
              <c:f>'Weekly Fuel Usage'!$B$18:$B$22</c:f>
              <c:numCache/>
            </c:numRef>
          </c:val>
        </c:ser>
        <c:axId val="56493404"/>
        <c:axId val="38678589"/>
      </c:bar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78589"/>
        <c:crossesAt val="0"/>
        <c:auto val="1"/>
        <c:lblOffset val="100"/>
        <c:noMultiLvlLbl val="0"/>
      </c:catAx>
      <c:valAx>
        <c:axId val="3867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Week 3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Usage'!$A$31:$A$35,'Weekly Fuel Usage'!$A$37</c:f>
              <c:strCache/>
            </c:strRef>
          </c:cat>
          <c:val>
            <c:numRef>
              <c:f>'Weekly Fuel Usage'!$B$31:$B$35,'Weekly Fuel Usage'!$B$37</c:f>
              <c:numCache/>
            </c:numRef>
          </c:val>
        </c:ser>
        <c:axId val="12562982"/>
        <c:axId val="45957975"/>
      </c:bar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57975"/>
        <c:crossesAt val="0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2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4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Usage'!$A$45:$A$51</c:f>
              <c:strCache/>
            </c:strRef>
          </c:cat>
          <c:val>
            <c:numRef>
              <c:f>'Weekly Fuel Usage'!$B$45:$B$51</c:f>
              <c:numCache/>
            </c:numRef>
          </c:val>
        </c:ser>
        <c:axId val="10968592"/>
        <c:axId val="31608465"/>
      </c:bar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8465"/>
        <c:crossesAt val="0"/>
        <c:auto val="1"/>
        <c:lblOffset val="100"/>
        <c:noMultiLvlLbl val="0"/>
      </c:catAx>
      <c:valAx>
        <c:axId val="3160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6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5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Usage'!$A$58:$A$63</c:f>
              <c:strCache/>
            </c:strRef>
          </c:cat>
          <c:val>
            <c:numRef>
              <c:f>'Weekly Fuel Usage'!$B$58:$B$63</c:f>
              <c:numCache/>
            </c:numRef>
          </c:val>
        </c:ser>
        <c:axId val="16040730"/>
        <c:axId val="10148843"/>
      </c:bar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48843"/>
        <c:crossesAt val="0"/>
        <c:auto val="1"/>
        <c:lblOffset val="100"/>
        <c:noMultiLvlLbl val="0"/>
      </c:catAx>
      <c:valAx>
        <c:axId val="101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4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</a:rPr>
              <a:t>Weekly Fuel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'Weekly Fuel Usage'!$A$73:$A$77</c:f>
              <c:strCache/>
            </c:strRef>
          </c:cat>
          <c:val>
            <c:numRef>
              <c:f>'Weekly Fuel Usage'!$B$73:$B$77</c:f>
              <c:numCache/>
            </c:numRef>
          </c:val>
        </c:ser>
        <c:axId val="24230724"/>
        <c:axId val="16749925"/>
      </c:ba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16749925"/>
        <c:crossesAt val="0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80" b="1" i="0" u="none" baseline="0">
                    <a:solidFill>
                      <a:srgbClr val="000000"/>
                    </a:solidFill>
                  </a:rPr>
                  <a:t>Gallons of Fuel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242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Volume (liters) vs. cm 'depth'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'HoldingTank Cal'!$S$2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'HoldingTank Cal'!$R$3:$R$14</c:f>
              <c:numCache/>
            </c:numRef>
          </c:xVal>
          <c:yVal>
            <c:numRef>
              <c:f>'HoldingTank Cal'!$S$3:$S$14</c:f>
              <c:numCache/>
            </c:numRef>
          </c:yVal>
          <c:smooth val="0"/>
        </c:ser>
        <c:axId val="20433122"/>
        <c:axId val="49680371"/>
      </c:scatterChart>
      <c:valAx>
        <c:axId val="20433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80371"/>
        <c:crosses val="autoZero"/>
        <c:crossBetween val="midCat"/>
        <c:dispUnits/>
      </c:valAx>
      <c:valAx>
        <c:axId val="4968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3312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'HoldingTank Cal'!$C$44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'HoldingTank Cal'!$B$45:$B$63</c:f>
              <c:numCache/>
            </c:numRef>
          </c:xVal>
          <c:yVal>
            <c:numRef>
              <c:f>'HoldingTank Cal'!$C$45:$C$63</c:f>
              <c:numCache/>
            </c:numRef>
          </c:yVal>
          <c:smooth val="0"/>
        </c:ser>
        <c:axId val="44470156"/>
        <c:axId val="64687085"/>
      </c:scatterChart>
      <c:valAx>
        <c:axId val="444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64687085"/>
        <c:crosses val="autoZero"/>
        <c:crossBetween val="midCat"/>
        <c:dispUnits/>
      </c:valAx>
      <c:valAx>
        <c:axId val="6468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4447015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'HoldingTank Cal'!$C$44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'HoldingTank Cal'!$B$45:$B$63</c:f>
              <c:numCache/>
            </c:numRef>
          </c:xVal>
          <c:yVal>
            <c:numRef>
              <c:f>'HoldingTank Cal'!$C$45:$C$63</c:f>
              <c:numCache/>
            </c:numRef>
          </c:yVal>
          <c:smooth val="0"/>
        </c:ser>
        <c:axId val="45312854"/>
        <c:axId val="5162503"/>
      </c:scatterChart>
      <c:valAx>
        <c:axId val="4531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5162503"/>
        <c:crosses val="autoZero"/>
        <c:crossBetween val="midCat"/>
        <c:dispUnits/>
      </c:valAx>
      <c:valAx>
        <c:axId val="5162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4531285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Water tank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'Conversion to determine gallons per centimeter for water tank'!$B$1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'Conversion to determine gallons per centimeter for water tank'!$A$2:$A$17</c:f>
              <c:numCache/>
            </c:numRef>
          </c:xVal>
          <c:yVal>
            <c:numRef>
              <c:f>'Conversion to determine gallons per centimeter for water tank'!$B$2:$B$17</c:f>
              <c:numCache/>
            </c:numRef>
          </c:yVal>
          <c:smooth val="0"/>
        </c:ser>
        <c:axId val="46462528"/>
        <c:axId val="15509569"/>
      </c:scatterChart>
      <c:valAx>
        <c:axId val="464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09569"/>
        <c:crosses val="autoZero"/>
        <c:crossBetween val="midCat"/>
        <c:dispUnits/>
      </c:valAx>
      <c:valAx>
        <c:axId val="1550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Centimeters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62528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'Water use per person up to week 3'!$E$3:$E$8</c:f>
              <c:numCache/>
            </c:numRef>
          </c:xVal>
          <c:yVal>
            <c:numRef>
              <c:f>'Water use per person up to week 3'!$F$3:$F$8</c:f>
              <c:numCache/>
            </c:numRef>
          </c:yVal>
          <c:smooth val="0"/>
        </c:ser>
        <c:axId val="5368394"/>
        <c:axId val="48315547"/>
      </c:scatterChart>
      <c:valAx>
        <c:axId val="53683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15547"/>
        <c:crosses val="autoZero"/>
        <c:crossBetween val="midCat"/>
        <c:dispUnits/>
      </c:valAx>
      <c:valAx>
        <c:axId val="483155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8394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1: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3'!$G$3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3'!$G$4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3'!$G$5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3'!$G$6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3'!$G$7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3'!$G$8</c:f>
              <c:numCache/>
            </c:numRef>
          </c:val>
        </c:ser>
        <c:ser>
          <c:idx val="6"/>
          <c:order val="6"/>
          <c:spPr>
            <a:solidFill>
              <a:srgbClr val="8653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3'!$G$9</c:f>
              <c:numCache/>
            </c:numRef>
          </c:val>
        </c:ser>
        <c:axId val="32186740"/>
        <c:axId val="21245205"/>
      </c:barChart>
      <c:catAx>
        <c:axId val="3218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5205"/>
        <c:crossesAt val="0"/>
        <c:auto val="1"/>
        <c:lblOffset val="100"/>
        <c:noMultiLvlLbl val="0"/>
      </c:catAx>
      <c:valAx>
        <c:axId val="212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6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Week 2: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3'!$G$14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3'!$G$15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3'!$G$16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3'!$G$17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3'!$G$18</c:f>
              <c:numCache/>
            </c:numRef>
          </c:val>
        </c:ser>
        <c:ser>
          <c:idx val="5"/>
          <c:order val="5"/>
          <c:spPr>
            <a:solidFill>
              <a:srgbClr val="FEA7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3'!$G$19</c:f>
              <c:numCache/>
            </c:numRef>
          </c:val>
        </c:ser>
        <c:ser>
          <c:idx val="6"/>
          <c:order val="6"/>
          <c:spPr>
            <a:solidFill>
              <a:srgbClr val="8653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3'!$G$20</c:f>
              <c:numCache/>
            </c:numRef>
          </c:val>
        </c:ser>
        <c:axId val="56989118"/>
        <c:axId val="43140015"/>
      </c:barChart>
      <c:catAx>
        <c:axId val="5698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0015"/>
        <c:crossesAt val="0"/>
        <c:auto val="1"/>
        <c:lblOffset val="100"/>
        <c:noMultiLvlLbl val="0"/>
      </c:catAx>
      <c:valAx>
        <c:axId val="4314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9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</a:rPr>
              <a:t>Week 3: Daily per person water use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AAF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3'!$G$28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3'!$G$29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3'!$G$30</c:f>
              <c:numCache/>
            </c:numRef>
          </c:val>
        </c:ser>
        <c:ser>
          <c:idx val="3"/>
          <c:order val="3"/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3'!$G$31</c:f>
              <c:numCache/>
            </c:numRef>
          </c:val>
        </c:ser>
        <c:ser>
          <c:idx val="4"/>
          <c:order val="4"/>
          <c:spPr>
            <a:solidFill>
              <a:srgbClr val="6711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'Water use per person up to week 3'!$G$32</c:f>
              <c:numCache/>
            </c:numRef>
          </c:val>
        </c:ser>
        <c:axId val="52715816"/>
        <c:axId val="4680297"/>
      </c:barChart>
      <c:catAx>
        <c:axId val="527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Different days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0297"/>
        <c:crossesAt val="0"/>
        <c:auto val="1"/>
        <c:lblOffset val="100"/>
        <c:noMultiLvlLbl val="0"/>
      </c:catAx>
      <c:valAx>
        <c:axId val="468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Gallons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5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31</xdr:row>
      <xdr:rowOff>38100</xdr:rowOff>
    </xdr:from>
    <xdr:to>
      <xdr:col>17</xdr:col>
      <xdr:colOff>28575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781800" y="5467350"/>
        <a:ext cx="3819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15</xdr:row>
      <xdr:rowOff>123825</xdr:rowOff>
    </xdr:from>
    <xdr:to>
      <xdr:col>15</xdr:col>
      <xdr:colOff>438150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7286625" y="2695575"/>
        <a:ext cx="25622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51</xdr:row>
      <xdr:rowOff>19050</xdr:rowOff>
    </xdr:from>
    <xdr:to>
      <xdr:col>15</xdr:col>
      <xdr:colOff>457200</xdr:colOff>
      <xdr:row>85</xdr:row>
      <xdr:rowOff>66675</xdr:rowOff>
    </xdr:to>
    <xdr:graphicFrame>
      <xdr:nvGraphicFramePr>
        <xdr:cNvPr id="3" name="Chart 3"/>
        <xdr:cNvGraphicFramePr/>
      </xdr:nvGraphicFramePr>
      <xdr:xfrm>
        <a:off x="3638550" y="8972550"/>
        <a:ext cx="6229350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38100</xdr:rowOff>
    </xdr:from>
    <xdr:to>
      <xdr:col>14</xdr:col>
      <xdr:colOff>333375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733800" y="381000"/>
        <a:ext cx="48101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19</xdr:row>
      <xdr:rowOff>114300</xdr:rowOff>
    </xdr:from>
    <xdr:to>
      <xdr:col>5</xdr:col>
      <xdr:colOff>304800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466725" y="3409950"/>
        <a:ext cx="37909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25</xdr:row>
      <xdr:rowOff>9525</xdr:rowOff>
    </xdr:from>
    <xdr:to>
      <xdr:col>4</xdr:col>
      <xdr:colOff>38100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371475" y="4333875"/>
        <a:ext cx="282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9525</xdr:rowOff>
    </xdr:from>
    <xdr:to>
      <xdr:col>10</xdr:col>
      <xdr:colOff>781050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6800850" y="9525"/>
        <a:ext cx="2886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16</xdr:row>
      <xdr:rowOff>76200</xdr:rowOff>
    </xdr:from>
    <xdr:to>
      <xdr:col>10</xdr:col>
      <xdr:colOff>752475</xdr:colOff>
      <xdr:row>31</xdr:row>
      <xdr:rowOff>38100</xdr:rowOff>
    </xdr:to>
    <xdr:graphicFrame>
      <xdr:nvGraphicFramePr>
        <xdr:cNvPr id="3" name="Chart 3"/>
        <xdr:cNvGraphicFramePr/>
      </xdr:nvGraphicFramePr>
      <xdr:xfrm>
        <a:off x="6858000" y="2838450"/>
        <a:ext cx="28003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361950</xdr:colOff>
      <xdr:row>32</xdr:row>
      <xdr:rowOff>28575</xdr:rowOff>
    </xdr:from>
    <xdr:to>
      <xdr:col>10</xdr:col>
      <xdr:colOff>771525</xdr:colOff>
      <xdr:row>48</xdr:row>
      <xdr:rowOff>161925</xdr:rowOff>
    </xdr:to>
    <xdr:graphicFrame>
      <xdr:nvGraphicFramePr>
        <xdr:cNvPr id="4" name="Chart 4"/>
        <xdr:cNvGraphicFramePr/>
      </xdr:nvGraphicFramePr>
      <xdr:xfrm>
        <a:off x="6896100" y="5553075"/>
        <a:ext cx="27813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104775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819275" y="0"/>
        <a:ext cx="3609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14</xdr:row>
      <xdr:rowOff>28575</xdr:rowOff>
    </xdr:from>
    <xdr:to>
      <xdr:col>8</xdr:col>
      <xdr:colOff>457200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1781175" y="2505075"/>
        <a:ext cx="34385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29</xdr:row>
      <xdr:rowOff>19050</xdr:rowOff>
    </xdr:from>
    <xdr:to>
      <xdr:col>8</xdr:col>
      <xdr:colOff>323850</xdr:colOff>
      <xdr:row>42</xdr:row>
      <xdr:rowOff>38100</xdr:rowOff>
    </xdr:to>
    <xdr:graphicFrame>
      <xdr:nvGraphicFramePr>
        <xdr:cNvPr id="3" name="Chart 3"/>
        <xdr:cNvGraphicFramePr/>
      </xdr:nvGraphicFramePr>
      <xdr:xfrm>
        <a:off x="1657350" y="5181600"/>
        <a:ext cx="34290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238125</xdr:colOff>
      <xdr:row>43</xdr:row>
      <xdr:rowOff>114300</xdr:rowOff>
    </xdr:from>
    <xdr:to>
      <xdr:col>8</xdr:col>
      <xdr:colOff>85725</xdr:colOff>
      <xdr:row>55</xdr:row>
      <xdr:rowOff>38100</xdr:rowOff>
    </xdr:to>
    <xdr:graphicFrame>
      <xdr:nvGraphicFramePr>
        <xdr:cNvPr id="4" name="Chart 4"/>
        <xdr:cNvGraphicFramePr/>
      </xdr:nvGraphicFramePr>
      <xdr:xfrm>
        <a:off x="1628775" y="7772400"/>
        <a:ext cx="32194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56</xdr:row>
      <xdr:rowOff>38100</xdr:rowOff>
    </xdr:from>
    <xdr:to>
      <xdr:col>8</xdr:col>
      <xdr:colOff>200025</xdr:colOff>
      <xdr:row>69</xdr:row>
      <xdr:rowOff>123825</xdr:rowOff>
    </xdr:to>
    <xdr:graphicFrame>
      <xdr:nvGraphicFramePr>
        <xdr:cNvPr id="5" name="Chart 5"/>
        <xdr:cNvGraphicFramePr/>
      </xdr:nvGraphicFramePr>
      <xdr:xfrm>
        <a:off x="1590675" y="10001250"/>
        <a:ext cx="33718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161925</xdr:colOff>
      <xdr:row>70</xdr:row>
      <xdr:rowOff>133350</xdr:rowOff>
    </xdr:from>
    <xdr:to>
      <xdr:col>9</xdr:col>
      <xdr:colOff>0</xdr:colOff>
      <xdr:row>86</xdr:row>
      <xdr:rowOff>114300</xdr:rowOff>
    </xdr:to>
    <xdr:graphicFrame>
      <xdr:nvGraphicFramePr>
        <xdr:cNvPr id="6" name="Chart 6"/>
        <xdr:cNvGraphicFramePr/>
      </xdr:nvGraphicFramePr>
      <xdr:xfrm>
        <a:off x="1552575" y="12611100"/>
        <a:ext cx="37719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8">
      <selection activeCell="J46" sqref="J46"/>
    </sheetView>
  </sheetViews>
  <sheetFormatPr defaultColWidth="9.14062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4.140625" style="0" customWidth="1"/>
    <col min="9" max="9" width="15.8515625" style="0" customWidth="1"/>
    <col min="10" max="16384" width="8.7109375" style="0" customWidth="1"/>
  </cols>
  <sheetData>
    <row r="1" ht="13.5">
      <c r="A1" t="s">
        <v>0</v>
      </c>
    </row>
    <row r="2" ht="13.5">
      <c r="B2" s="1" t="s">
        <v>1</v>
      </c>
    </row>
    <row r="3" spans="3:11" ht="13.5">
      <c r="C3" t="s">
        <v>2</v>
      </c>
      <c r="F3" t="s">
        <v>3</v>
      </c>
      <c r="H3" t="s">
        <v>4</v>
      </c>
      <c r="J3" t="s">
        <v>5</v>
      </c>
      <c r="K3" t="s">
        <v>6</v>
      </c>
    </row>
    <row r="4" spans="1:11" ht="13.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s="2" t="s">
        <v>17</v>
      </c>
    </row>
    <row r="5" spans="1:11" ht="13.5">
      <c r="A5" s="3">
        <v>39320</v>
      </c>
      <c r="B5" s="4">
        <v>0.625</v>
      </c>
      <c r="F5">
        <v>3249</v>
      </c>
      <c r="G5">
        <v>3650</v>
      </c>
      <c r="H5">
        <v>140</v>
      </c>
      <c r="I5">
        <v>0</v>
      </c>
      <c r="J5" s="5">
        <f>H5+I5/60</f>
        <v>140</v>
      </c>
      <c r="K5">
        <v>0</v>
      </c>
    </row>
    <row r="6" spans="1:11" ht="13.5">
      <c r="A6" s="3">
        <v>39321</v>
      </c>
      <c r="B6" s="4">
        <v>0.40625</v>
      </c>
      <c r="C6">
        <v>48.6</v>
      </c>
      <c r="D6">
        <v>26.2</v>
      </c>
      <c r="E6">
        <v>151.9</v>
      </c>
      <c r="F6">
        <v>3274</v>
      </c>
      <c r="G6">
        <v>3709</v>
      </c>
      <c r="H6">
        <v>141</v>
      </c>
      <c r="I6">
        <v>25</v>
      </c>
      <c r="J6" s="5">
        <f>H6+I6/60</f>
        <v>141.41666666666666</v>
      </c>
      <c r="K6" s="5">
        <f>J6-J5</f>
        <v>1.4166666666666572</v>
      </c>
    </row>
    <row r="7" spans="1:11" ht="13.5">
      <c r="A7" s="3">
        <v>39322</v>
      </c>
      <c r="B7" s="4">
        <v>0.34722222222222227</v>
      </c>
      <c r="C7">
        <v>49.1</v>
      </c>
      <c r="D7">
        <v>41.4</v>
      </c>
      <c r="E7">
        <v>141.5</v>
      </c>
      <c r="F7">
        <v>3414.9</v>
      </c>
      <c r="G7">
        <v>3810.8</v>
      </c>
      <c r="H7">
        <v>144</v>
      </c>
      <c r="I7">
        <v>28</v>
      </c>
      <c r="J7" t="s">
        <v>18</v>
      </c>
      <c r="K7">
        <v>3</v>
      </c>
    </row>
    <row r="8" spans="1:11" ht="13.5">
      <c r="A8" s="3">
        <v>39323</v>
      </c>
      <c r="B8" s="4">
        <v>0.3576388888888889</v>
      </c>
      <c r="C8">
        <v>49.7</v>
      </c>
      <c r="D8">
        <v>49.4</v>
      </c>
      <c r="E8">
        <v>135.3</v>
      </c>
      <c r="F8">
        <v>4032.5</v>
      </c>
      <c r="G8">
        <v>4832.5</v>
      </c>
      <c r="H8">
        <v>148</v>
      </c>
      <c r="I8">
        <v>50</v>
      </c>
      <c r="J8" t="s">
        <v>19</v>
      </c>
      <c r="K8">
        <v>4</v>
      </c>
    </row>
    <row r="9" spans="1:11" ht="13.5">
      <c r="A9" s="3">
        <v>39324</v>
      </c>
      <c r="B9" s="4">
        <v>0.3576388888888889</v>
      </c>
      <c r="C9">
        <v>48.53</v>
      </c>
      <c r="D9">
        <v>66.2</v>
      </c>
      <c r="E9">
        <v>124.8</v>
      </c>
      <c r="F9">
        <v>3806.9</v>
      </c>
      <c r="G9">
        <v>4168.6</v>
      </c>
      <c r="H9">
        <v>153</v>
      </c>
      <c r="I9">
        <v>21</v>
      </c>
      <c r="J9" t="s">
        <v>20</v>
      </c>
      <c r="K9">
        <v>4.5</v>
      </c>
    </row>
    <row r="10" spans="1:11" ht="13.5">
      <c r="A10" s="3">
        <v>39325</v>
      </c>
      <c r="B10" s="4">
        <v>0.3576388888888889</v>
      </c>
      <c r="C10">
        <v>47.91</v>
      </c>
      <c r="D10">
        <v>79.39</v>
      </c>
      <c r="E10">
        <v>107.8</v>
      </c>
      <c r="F10">
        <v>3981.9</v>
      </c>
      <c r="G10">
        <v>4402.6</v>
      </c>
      <c r="H10">
        <v>157</v>
      </c>
      <c r="I10">
        <v>28</v>
      </c>
      <c r="J10" t="s">
        <v>21</v>
      </c>
      <c r="K10">
        <v>4.1</v>
      </c>
    </row>
    <row r="11" spans="1:11" ht="13.5">
      <c r="A11" s="3">
        <v>39326</v>
      </c>
      <c r="B11" s="4">
        <v>0.34791666666666665</v>
      </c>
      <c r="C11">
        <v>48.99</v>
      </c>
      <c r="D11">
        <v>54.4</v>
      </c>
      <c r="E11">
        <v>129.1</v>
      </c>
      <c r="F11">
        <v>4081.9</v>
      </c>
      <c r="G11">
        <v>4513.400000000001</v>
      </c>
      <c r="H11">
        <v>161</v>
      </c>
      <c r="I11">
        <v>31</v>
      </c>
      <c r="J11" t="s">
        <v>22</v>
      </c>
      <c r="K11">
        <v>4</v>
      </c>
    </row>
    <row r="12" spans="1:4" ht="13.5">
      <c r="A12" s="3">
        <v>39327</v>
      </c>
      <c r="B12" s="4">
        <v>0.3541666666666667</v>
      </c>
      <c r="C12">
        <v>48</v>
      </c>
      <c r="D12" t="s">
        <v>23</v>
      </c>
    </row>
    <row r="13" spans="1:2" ht="13.5">
      <c r="A13" s="3">
        <v>39328</v>
      </c>
      <c r="B13" t="s">
        <v>24</v>
      </c>
    </row>
    <row r="14" spans="1:11" ht="13.5">
      <c r="A14" s="3">
        <v>39329</v>
      </c>
      <c r="B14" s="4">
        <v>0.4076388888888889</v>
      </c>
      <c r="C14">
        <v>47.06</v>
      </c>
      <c r="D14">
        <v>37.5</v>
      </c>
      <c r="E14">
        <v>138.1</v>
      </c>
      <c r="F14">
        <v>4678.400000000001</v>
      </c>
      <c r="G14">
        <v>5144.8</v>
      </c>
      <c r="H14">
        <v>183</v>
      </c>
      <c r="I14">
        <v>7</v>
      </c>
      <c r="J14" t="s">
        <v>25</v>
      </c>
      <c r="K14">
        <v>22.5</v>
      </c>
    </row>
    <row r="15" spans="1:11" ht="13.5">
      <c r="A15" s="3">
        <v>39330</v>
      </c>
      <c r="B15" s="4">
        <v>0.40277777777777773</v>
      </c>
      <c r="C15">
        <v>49.46</v>
      </c>
      <c r="D15">
        <v>33.2</v>
      </c>
      <c r="E15">
        <v>140.4</v>
      </c>
      <c r="F15">
        <v>4848.6</v>
      </c>
      <c r="G15">
        <v>5294.9</v>
      </c>
      <c r="H15">
        <v>184</v>
      </c>
      <c r="I15">
        <v>36</v>
      </c>
      <c r="J15" t="s">
        <v>26</v>
      </c>
      <c r="K15">
        <v>1.5</v>
      </c>
    </row>
    <row r="16" spans="1:11" ht="13.5">
      <c r="A16" s="3">
        <v>39331</v>
      </c>
      <c r="B16" s="4">
        <v>0.6180555555555556</v>
      </c>
      <c r="C16">
        <v>48.99</v>
      </c>
      <c r="D16">
        <v>9.8</v>
      </c>
      <c r="E16">
        <v>173.4</v>
      </c>
      <c r="F16">
        <v>5809.4</v>
      </c>
      <c r="G16">
        <v>5284</v>
      </c>
      <c r="H16">
        <v>195</v>
      </c>
      <c r="I16">
        <v>2</v>
      </c>
      <c r="J16" t="s">
        <v>27</v>
      </c>
      <c r="K16">
        <v>3.2</v>
      </c>
    </row>
    <row r="17" spans="1:11" ht="13.5">
      <c r="A17" s="3">
        <v>39332</v>
      </c>
      <c r="B17" s="4">
        <v>0.36875</v>
      </c>
      <c r="C17">
        <v>50.9</v>
      </c>
      <c r="E17">
        <v>111.5</v>
      </c>
      <c r="F17">
        <v>5329</v>
      </c>
      <c r="G17">
        <v>5964.2</v>
      </c>
      <c r="H17">
        <v>195</v>
      </c>
      <c r="I17">
        <v>16</v>
      </c>
      <c r="J17" t="s">
        <v>28</v>
      </c>
      <c r="K17">
        <v>0.25</v>
      </c>
    </row>
    <row r="18" spans="1:11" ht="13.5">
      <c r="A18" s="3">
        <v>39333</v>
      </c>
      <c r="B18" s="4">
        <v>0.36180555555555555</v>
      </c>
      <c r="C18">
        <v>53.3</v>
      </c>
      <c r="E18">
        <v>100</v>
      </c>
      <c r="F18">
        <v>5539</v>
      </c>
      <c r="G18">
        <v>60.2</v>
      </c>
      <c r="H18">
        <v>204</v>
      </c>
      <c r="I18">
        <v>6</v>
      </c>
      <c r="J18" t="s">
        <v>29</v>
      </c>
      <c r="K18">
        <v>9</v>
      </c>
    </row>
    <row r="19" spans="1:11" ht="13.5">
      <c r="A19" s="3">
        <v>39334</v>
      </c>
      <c r="B19" s="4">
        <v>0.44791666666666663</v>
      </c>
      <c r="C19">
        <v>52.09</v>
      </c>
      <c r="D19">
        <v>1.4</v>
      </c>
      <c r="E19">
        <v>178.6</v>
      </c>
      <c r="F19">
        <v>5829</v>
      </c>
      <c r="G19">
        <v>6351</v>
      </c>
      <c r="H19">
        <v>210</v>
      </c>
      <c r="I19">
        <v>50</v>
      </c>
      <c r="J19" t="s">
        <v>30</v>
      </c>
      <c r="K19">
        <v>6.75</v>
      </c>
    </row>
    <row r="20" spans="1:11" ht="13.5">
      <c r="A20" s="3">
        <v>39335</v>
      </c>
      <c r="B20" s="4">
        <v>0.3576388888888889</v>
      </c>
      <c r="C20">
        <v>47.21</v>
      </c>
      <c r="D20">
        <v>44.6</v>
      </c>
      <c r="E20">
        <v>130.6</v>
      </c>
      <c r="F20">
        <v>5904</v>
      </c>
      <c r="G20">
        <v>6488.4</v>
      </c>
      <c r="H20">
        <v>212</v>
      </c>
      <c r="I20">
        <v>50</v>
      </c>
      <c r="J20" t="s">
        <v>31</v>
      </c>
      <c r="K20">
        <v>2</v>
      </c>
    </row>
    <row r="21" spans="1:11" ht="13.5">
      <c r="A21" s="3">
        <v>39336</v>
      </c>
      <c r="B21" s="4">
        <v>0.3541666666666667</v>
      </c>
      <c r="C21">
        <v>49.15</v>
      </c>
      <c r="D21">
        <v>40.4</v>
      </c>
      <c r="E21">
        <v>135.8</v>
      </c>
      <c r="F21">
        <v>6065</v>
      </c>
      <c r="G21">
        <v>6644.6</v>
      </c>
      <c r="H21">
        <v>216</v>
      </c>
      <c r="I21">
        <v>15</v>
      </c>
      <c r="J21" t="s">
        <v>32</v>
      </c>
      <c r="K21">
        <v>3.5</v>
      </c>
    </row>
    <row r="22" spans="1:11" ht="13.5">
      <c r="A22" s="3">
        <v>39337</v>
      </c>
      <c r="B22" s="4">
        <v>0.3513888888888889</v>
      </c>
      <c r="C22">
        <v>49.22</v>
      </c>
      <c r="D22">
        <v>43.5</v>
      </c>
      <c r="E22">
        <v>135.9</v>
      </c>
      <c r="F22">
        <v>6296.4</v>
      </c>
      <c r="G22">
        <v>6848</v>
      </c>
      <c r="H22">
        <v>222</v>
      </c>
      <c r="I22">
        <v>48</v>
      </c>
      <c r="J22" t="s">
        <v>33</v>
      </c>
      <c r="K22">
        <v>6.5</v>
      </c>
    </row>
    <row r="23" spans="1:10" ht="13.5">
      <c r="A23" s="6"/>
      <c r="B23" s="7"/>
      <c r="C23" s="8" t="s">
        <v>3</v>
      </c>
      <c r="D23" s="8" t="s">
        <v>34</v>
      </c>
      <c r="E23" s="8"/>
      <c r="F23" s="8" t="s">
        <v>35</v>
      </c>
      <c r="G23" s="8"/>
      <c r="H23" s="8" t="s">
        <v>36</v>
      </c>
      <c r="I23" s="8" t="s">
        <v>37</v>
      </c>
      <c r="J23" s="8"/>
    </row>
    <row r="24" spans="1:11" ht="13.5">
      <c r="A24" s="9" t="s">
        <v>7</v>
      </c>
      <c r="B24" s="10" t="s">
        <v>8</v>
      </c>
      <c r="C24" s="11" t="s">
        <v>12</v>
      </c>
      <c r="D24" s="11" t="s">
        <v>38</v>
      </c>
      <c r="E24" s="11" t="s">
        <v>39</v>
      </c>
      <c r="F24" s="11" t="s">
        <v>14</v>
      </c>
      <c r="G24" s="11" t="s">
        <v>15</v>
      </c>
      <c r="H24" s="11" t="s">
        <v>40</v>
      </c>
      <c r="I24" s="11" t="s">
        <v>41</v>
      </c>
      <c r="J24" s="11"/>
      <c r="K24" s="12"/>
    </row>
    <row r="25" spans="1:9" ht="13.5">
      <c r="A25" s="3">
        <v>39338</v>
      </c>
      <c r="B25" s="4">
        <v>0.34375</v>
      </c>
      <c r="C25">
        <v>6381.9</v>
      </c>
      <c r="D25">
        <v>53.5</v>
      </c>
      <c r="E25">
        <v>44.9</v>
      </c>
      <c r="F25">
        <v>224</v>
      </c>
      <c r="G25">
        <v>13</v>
      </c>
      <c r="H25" t="s">
        <v>42</v>
      </c>
      <c r="I25">
        <v>1.48</v>
      </c>
    </row>
    <row r="26" spans="1:3" ht="13.5">
      <c r="A26" s="3">
        <v>39339</v>
      </c>
      <c r="B26" s="4">
        <v>0.4791666666666667</v>
      </c>
      <c r="C26" t="s">
        <v>43</v>
      </c>
    </row>
    <row r="27" spans="1:9" ht="13.5">
      <c r="A27" s="3">
        <v>39340</v>
      </c>
      <c r="B27" s="4">
        <v>0.3548611111111111</v>
      </c>
      <c r="D27">
        <v>84</v>
      </c>
      <c r="E27">
        <v>22.5</v>
      </c>
      <c r="F27">
        <v>230</v>
      </c>
      <c r="G27">
        <v>52</v>
      </c>
      <c r="H27" t="s">
        <v>44</v>
      </c>
      <c r="I27">
        <v>6.7</v>
      </c>
    </row>
    <row r="28" spans="1:9" ht="13.5">
      <c r="A28" s="3">
        <v>39341</v>
      </c>
      <c r="B28" s="4">
        <v>0.3826388888888889</v>
      </c>
      <c r="C28">
        <v>6907.6</v>
      </c>
      <c r="F28">
        <v>236</v>
      </c>
      <c r="G28">
        <v>6</v>
      </c>
      <c r="H28" t="s">
        <v>45</v>
      </c>
      <c r="I28">
        <v>5.25</v>
      </c>
    </row>
    <row r="29" spans="1:7" ht="13.5">
      <c r="A29" s="3">
        <v>39341</v>
      </c>
      <c r="B29" s="4">
        <v>0.39305555555555555</v>
      </c>
      <c r="G29" t="s">
        <v>46</v>
      </c>
    </row>
    <row r="30" spans="1:9" ht="13.5">
      <c r="A30" s="3">
        <v>39342</v>
      </c>
      <c r="B30" s="4">
        <v>0.3520833333333333</v>
      </c>
      <c r="C30">
        <v>7012.6</v>
      </c>
      <c r="D30">
        <v>46.4</v>
      </c>
      <c r="E30">
        <v>42.9</v>
      </c>
      <c r="F30">
        <v>236</v>
      </c>
      <c r="G30">
        <v>47</v>
      </c>
      <c r="H30" t="s">
        <v>47</v>
      </c>
      <c r="I30">
        <v>0.7</v>
      </c>
    </row>
    <row r="31" spans="1:5" ht="13.5">
      <c r="A31" s="3">
        <v>39342</v>
      </c>
      <c r="B31" s="4">
        <v>0.375</v>
      </c>
      <c r="E31" t="s">
        <v>48</v>
      </c>
    </row>
    <row r="32" spans="1:9" ht="13.5">
      <c r="A32" s="3">
        <v>39343</v>
      </c>
      <c r="B32" s="4">
        <v>0.3541666666666667</v>
      </c>
      <c r="C32">
        <v>7087.6</v>
      </c>
      <c r="D32">
        <v>23.8</v>
      </c>
      <c r="E32">
        <v>19.64</v>
      </c>
      <c r="F32">
        <v>241</v>
      </c>
      <c r="G32">
        <v>4</v>
      </c>
      <c r="H32" t="s">
        <v>49</v>
      </c>
      <c r="I32">
        <v>5</v>
      </c>
    </row>
    <row r="33" spans="1:9" ht="13.5">
      <c r="A33" s="3">
        <v>39344</v>
      </c>
      <c r="B33" s="4">
        <v>0.3423611111111111</v>
      </c>
      <c r="C33">
        <v>7277.6</v>
      </c>
      <c r="D33">
        <v>42.5</v>
      </c>
      <c r="E33">
        <v>33.6</v>
      </c>
      <c r="F33">
        <v>245</v>
      </c>
      <c r="G33">
        <v>5</v>
      </c>
      <c r="H33" t="s">
        <v>50</v>
      </c>
      <c r="I33">
        <v>4</v>
      </c>
    </row>
    <row r="34" spans="1:9" ht="13.5">
      <c r="A34" s="3">
        <v>39345</v>
      </c>
      <c r="B34" s="4">
        <v>0.3854166666666667</v>
      </c>
      <c r="C34">
        <v>7484.3</v>
      </c>
      <c r="D34">
        <v>61.3</v>
      </c>
      <c r="E34">
        <v>49.7</v>
      </c>
      <c r="F34">
        <v>249</v>
      </c>
      <c r="G34">
        <v>18</v>
      </c>
      <c r="H34" t="s">
        <v>51</v>
      </c>
      <c r="I34">
        <v>4.2</v>
      </c>
    </row>
    <row r="35" spans="1:9" ht="13.5">
      <c r="A35" s="3">
        <v>39346</v>
      </c>
      <c r="B35" s="4">
        <v>0.34722222222222227</v>
      </c>
      <c r="C35">
        <v>7714.3</v>
      </c>
      <c r="D35">
        <v>93.2</v>
      </c>
      <c r="E35">
        <v>79.10000000000001</v>
      </c>
      <c r="F35">
        <v>255</v>
      </c>
      <c r="G35">
        <v>42</v>
      </c>
      <c r="H35" t="s">
        <v>52</v>
      </c>
      <c r="I35">
        <v>6.33</v>
      </c>
    </row>
    <row r="36" spans="1:9" ht="13.5">
      <c r="A36" s="13">
        <v>39347</v>
      </c>
      <c r="B36" s="14">
        <v>0.36527777777777776</v>
      </c>
      <c r="C36">
        <v>7979</v>
      </c>
      <c r="E36" t="s">
        <v>48</v>
      </c>
      <c r="F36">
        <v>263</v>
      </c>
      <c r="G36">
        <v>30</v>
      </c>
      <c r="H36" t="s">
        <v>53</v>
      </c>
      <c r="I36">
        <v>7.8</v>
      </c>
    </row>
    <row r="37" ht="13.5">
      <c r="A37" s="13">
        <v>39348</v>
      </c>
    </row>
    <row r="38" spans="1:9" ht="13.5">
      <c r="A38" s="13">
        <v>39349</v>
      </c>
      <c r="B38" s="14">
        <v>0.35416666666666663</v>
      </c>
      <c r="C38" s="15">
        <v>8785.8</v>
      </c>
      <c r="D38">
        <v>4.37</v>
      </c>
      <c r="E38">
        <v>3.4</v>
      </c>
      <c r="F38">
        <v>266</v>
      </c>
      <c r="G38">
        <v>30</v>
      </c>
      <c r="H38" t="s">
        <v>54</v>
      </c>
      <c r="I38">
        <v>3</v>
      </c>
    </row>
    <row r="39" spans="1:9" ht="13.5">
      <c r="A39" s="13">
        <v>39350</v>
      </c>
      <c r="B39" s="14">
        <v>0.3611111111111111</v>
      </c>
      <c r="C39">
        <v>8194.3</v>
      </c>
      <c r="D39">
        <v>13.15</v>
      </c>
      <c r="E39">
        <v>9.02</v>
      </c>
      <c r="F39">
        <v>269</v>
      </c>
      <c r="G39">
        <v>18</v>
      </c>
      <c r="H39" t="s">
        <v>55</v>
      </c>
      <c r="I39">
        <v>2.8</v>
      </c>
    </row>
    <row r="40" spans="1:9" ht="13.5">
      <c r="A40" s="13">
        <v>39351</v>
      </c>
      <c r="B40" s="14">
        <v>0.3576388888888889</v>
      </c>
      <c r="C40">
        <v>8364.6</v>
      </c>
      <c r="D40">
        <v>21.8</v>
      </c>
      <c r="E40">
        <v>14.1</v>
      </c>
      <c r="F40">
        <v>271</v>
      </c>
      <c r="G40">
        <v>23</v>
      </c>
      <c r="H40" t="s">
        <v>56</v>
      </c>
      <c r="I40">
        <v>2</v>
      </c>
    </row>
    <row r="41" spans="1:9" ht="13.5">
      <c r="A41" s="13">
        <v>39352</v>
      </c>
      <c r="B41" s="14">
        <v>0.3590277777777778</v>
      </c>
      <c r="C41">
        <v>8439.6</v>
      </c>
      <c r="D41">
        <v>31.9</v>
      </c>
      <c r="E41">
        <v>21.1</v>
      </c>
      <c r="F41">
        <v>273</v>
      </c>
      <c r="G41">
        <v>53</v>
      </c>
      <c r="H41" t="s">
        <v>57</v>
      </c>
      <c r="I41">
        <v>2.5</v>
      </c>
    </row>
    <row r="42" spans="1:9" ht="13.5">
      <c r="A42" s="13">
        <v>39353</v>
      </c>
      <c r="B42" s="14">
        <v>0.3381944444444444</v>
      </c>
      <c r="C42">
        <v>8570.3</v>
      </c>
      <c r="D42">
        <v>58.3</v>
      </c>
      <c r="E42">
        <v>43.7</v>
      </c>
      <c r="F42">
        <v>279</v>
      </c>
      <c r="G42">
        <v>38</v>
      </c>
      <c r="H42" t="s">
        <v>58</v>
      </c>
      <c r="I42">
        <v>5.75</v>
      </c>
    </row>
    <row r="43" spans="1:10" ht="13.5">
      <c r="A43" s="13">
        <v>39354</v>
      </c>
      <c r="B43" s="14">
        <v>0.34652777777777777</v>
      </c>
      <c r="C43">
        <v>8901.3</v>
      </c>
      <c r="D43">
        <v>8.15</v>
      </c>
      <c r="E43">
        <v>59.8</v>
      </c>
      <c r="F43">
        <v>284</v>
      </c>
      <c r="G43">
        <v>44</v>
      </c>
      <c r="H43" t="s">
        <v>59</v>
      </c>
      <c r="I43">
        <v>5</v>
      </c>
      <c r="J43" t="s">
        <v>60</v>
      </c>
    </row>
    <row r="44" ht="13.5">
      <c r="A44" s="13">
        <v>39355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G25" sqref="G25"/>
    </sheetView>
  </sheetViews>
  <sheetFormatPr defaultColWidth="12.57421875" defaultRowHeight="15"/>
  <cols>
    <col min="1" max="6" width="11.8515625" style="0" customWidth="1"/>
    <col min="7" max="7" width="26.8515625" style="0" customWidth="1"/>
    <col min="8" max="16384" width="11.8515625" style="0" customWidth="1"/>
  </cols>
  <sheetData>
    <row r="1" spans="2:8" ht="13.5">
      <c r="B1" t="s">
        <v>113</v>
      </c>
      <c r="G1" t="s">
        <v>114</v>
      </c>
      <c r="H1" t="s">
        <v>115</v>
      </c>
    </row>
    <row r="2" spans="1:4" ht="13.5">
      <c r="A2" t="s">
        <v>116</v>
      </c>
      <c r="B2" t="s">
        <v>111</v>
      </c>
      <c r="C2" t="s">
        <v>117</v>
      </c>
      <c r="D2" t="s">
        <v>118</v>
      </c>
    </row>
    <row r="3" spans="1:7" ht="13.5">
      <c r="A3" s="31">
        <v>37860</v>
      </c>
      <c r="B3">
        <v>51.5</v>
      </c>
      <c r="C3">
        <v>130</v>
      </c>
      <c r="D3">
        <v>35</v>
      </c>
      <c r="E3">
        <v>1</v>
      </c>
      <c r="F3">
        <v>35</v>
      </c>
      <c r="G3" s="15">
        <f>F3/8</f>
        <v>4.375</v>
      </c>
    </row>
    <row r="4" spans="1:7" ht="13.5">
      <c r="A4" s="31">
        <v>37861</v>
      </c>
      <c r="B4">
        <v>59</v>
      </c>
      <c r="C4">
        <v>152.31</v>
      </c>
      <c r="D4" s="15">
        <f>165-152.31</f>
        <v>12.689999999999998</v>
      </c>
      <c r="E4">
        <v>2</v>
      </c>
      <c r="F4">
        <v>12.69</v>
      </c>
      <c r="G4" s="15">
        <f>F4/8</f>
        <v>1.58625</v>
      </c>
    </row>
    <row r="5" spans="1:7" ht="13.5">
      <c r="A5" s="31">
        <v>37862</v>
      </c>
      <c r="B5">
        <v>51.5</v>
      </c>
      <c r="C5">
        <v>130</v>
      </c>
      <c r="D5">
        <v>12.31</v>
      </c>
      <c r="E5">
        <v>3</v>
      </c>
      <c r="F5">
        <v>12.31</v>
      </c>
      <c r="G5" s="15">
        <f>F5/8</f>
        <v>1.53875</v>
      </c>
    </row>
    <row r="6" spans="1:7" ht="13.5">
      <c r="A6" s="31">
        <v>37862</v>
      </c>
      <c r="B6">
        <v>78</v>
      </c>
      <c r="C6">
        <v>165</v>
      </c>
      <c r="E6">
        <v>4</v>
      </c>
      <c r="F6">
        <v>18.493464999999986</v>
      </c>
      <c r="G6" s="15">
        <f>F6/9</f>
        <v>2.054829444444443</v>
      </c>
    </row>
    <row r="7" spans="1:7" ht="13.5">
      <c r="A7" s="31">
        <v>37863</v>
      </c>
      <c r="B7">
        <v>57</v>
      </c>
      <c r="C7" s="15">
        <f>(B7-6.5578)/0.3443</f>
        <v>146.50653499854778</v>
      </c>
      <c r="D7" s="15">
        <f>165-146.506535</f>
        <v>18.493464999999986</v>
      </c>
      <c r="E7">
        <v>5</v>
      </c>
      <c r="F7">
        <v>29.04443800000001</v>
      </c>
      <c r="G7" s="15">
        <f>F7/9</f>
        <v>3.227159777777779</v>
      </c>
    </row>
    <row r="8" spans="1:7" ht="13.5">
      <c r="A8" s="31">
        <v>37864</v>
      </c>
      <c r="B8">
        <v>47</v>
      </c>
      <c r="C8" s="15">
        <f>(B8-6.5578)/0.3443</f>
        <v>117.46209700842289</v>
      </c>
      <c r="D8" s="15">
        <f>146.506535-117.462097</f>
        <v>29.044438000000014</v>
      </c>
      <c r="E8">
        <v>6</v>
      </c>
      <c r="F8">
        <v>33.01568399999999</v>
      </c>
      <c r="G8" s="15">
        <f>F8/9</f>
        <v>3.6684093333333325</v>
      </c>
    </row>
    <row r="9" spans="1:7" ht="13.5">
      <c r="A9" s="31">
        <v>37865</v>
      </c>
      <c r="B9">
        <v>78</v>
      </c>
      <c r="C9">
        <v>165</v>
      </c>
      <c r="F9" s="15">
        <f>AVERAGE(F3:F8)</f>
        <v>23.42559783333333</v>
      </c>
      <c r="G9" s="15">
        <f>F9/9</f>
        <v>2.6028442037037034</v>
      </c>
    </row>
    <row r="10" spans="1:4" ht="13.5">
      <c r="A10" s="31">
        <v>37865</v>
      </c>
      <c r="B10">
        <v>52</v>
      </c>
      <c r="C10" s="15">
        <f>(B10-6.5578)/0.3443</f>
        <v>131.98431600348533</v>
      </c>
      <c r="D10" s="15">
        <f>165-131.984316</f>
        <v>33.01568399999999</v>
      </c>
    </row>
    <row r="12" ht="13.5">
      <c r="B12" t="s">
        <v>119</v>
      </c>
    </row>
    <row r="13" spans="2:4" ht="13.5">
      <c r="B13" t="s">
        <v>111</v>
      </c>
      <c r="C13" t="s">
        <v>120</v>
      </c>
      <c r="D13" t="s">
        <v>121</v>
      </c>
    </row>
    <row r="14" spans="1:7" ht="13.5">
      <c r="A14" s="31">
        <v>37870</v>
      </c>
      <c r="B14">
        <v>78</v>
      </c>
      <c r="C14">
        <v>165</v>
      </c>
      <c r="E14">
        <v>1</v>
      </c>
      <c r="F14" s="15">
        <f>165-152.31</f>
        <v>12.689999999999998</v>
      </c>
      <c r="G14" s="15">
        <f>F14/7</f>
        <v>1.8128571428571425</v>
      </c>
    </row>
    <row r="15" spans="1:7" ht="13.5">
      <c r="A15" s="31">
        <v>37871</v>
      </c>
      <c r="B15">
        <v>59</v>
      </c>
      <c r="C15">
        <v>152.31</v>
      </c>
      <c r="D15" s="15">
        <f>165-152.31</f>
        <v>12.689999999999998</v>
      </c>
      <c r="E15">
        <v>2</v>
      </c>
      <c r="F15" s="15">
        <f>165-152.31</f>
        <v>12.689999999999998</v>
      </c>
      <c r="G15" s="15">
        <f>F15/7</f>
        <v>1.8128571428571425</v>
      </c>
    </row>
    <row r="16" spans="1:7" ht="13.5">
      <c r="A16" s="31">
        <v>37872</v>
      </c>
      <c r="E16">
        <v>3</v>
      </c>
      <c r="F16" s="15">
        <f>152.31-129.079872</f>
        <v>23.230128000000008</v>
      </c>
      <c r="G16" s="15">
        <f>F16/7</f>
        <v>3.3185897142857153</v>
      </c>
    </row>
    <row r="17" spans="1:7" ht="13.5">
      <c r="A17" s="31">
        <v>37872</v>
      </c>
      <c r="B17">
        <v>78</v>
      </c>
      <c r="C17">
        <v>165</v>
      </c>
      <c r="E17">
        <v>4</v>
      </c>
      <c r="F17" s="15">
        <f>129.079872-115.283764</f>
        <v>13.79610799999999</v>
      </c>
      <c r="G17" s="15">
        <f>F17/7</f>
        <v>1.97087257142857</v>
      </c>
    </row>
    <row r="18" spans="1:7" ht="13.5">
      <c r="A18" s="31">
        <v>37873</v>
      </c>
      <c r="B18">
        <v>59</v>
      </c>
      <c r="C18">
        <v>152.31</v>
      </c>
      <c r="D18" s="15">
        <f>165-152.31</f>
        <v>12.689999999999998</v>
      </c>
      <c r="E18">
        <v>5</v>
      </c>
      <c r="F18" s="15">
        <f>165-146.506535</f>
        <v>18.493464999999986</v>
      </c>
      <c r="G18" s="15">
        <f>F18/8</f>
        <v>2.3116831249999983</v>
      </c>
    </row>
    <row r="19" spans="1:7" ht="13.5">
      <c r="A19" s="31">
        <v>37874</v>
      </c>
      <c r="B19">
        <v>51</v>
      </c>
      <c r="C19" s="15">
        <f>(B19-6.5578)/0.3443</f>
        <v>129.07987220447285</v>
      </c>
      <c r="D19" s="15">
        <f>152.31-129.079872</f>
        <v>23.230128000000008</v>
      </c>
      <c r="E19">
        <v>6</v>
      </c>
      <c r="F19" s="15">
        <f>146.506535-110</f>
        <v>36.506535000000014</v>
      </c>
      <c r="G19" s="15">
        <f>F19/8</f>
        <v>4.563316875000002</v>
      </c>
    </row>
    <row r="20" spans="1:7" ht="13.5">
      <c r="A20" s="31">
        <v>37875</v>
      </c>
      <c r="B20">
        <v>46.25</v>
      </c>
      <c r="C20" s="15">
        <f>(B20-6.5578)/0.3443</f>
        <v>115.28376415916352</v>
      </c>
      <c r="D20" s="15">
        <f>129.079872-115.283764</f>
        <v>13.79610799999999</v>
      </c>
      <c r="E20">
        <v>7</v>
      </c>
      <c r="F20" s="15">
        <f>110-89.8698809</f>
        <v>20.1301191</v>
      </c>
      <c r="G20" s="15">
        <f>F21/8</f>
        <v>2.4560063410714283</v>
      </c>
    </row>
    <row r="21" spans="1:6" ht="13.5">
      <c r="A21" s="31">
        <v>37875</v>
      </c>
      <c r="B21">
        <v>78</v>
      </c>
      <c r="C21">
        <v>165</v>
      </c>
      <c r="F21" s="15">
        <f>AVERAGE(F14:F20)</f>
        <v>19.648050728571427</v>
      </c>
    </row>
    <row r="22" spans="1:4" ht="13.5">
      <c r="A22" s="31">
        <v>37876</v>
      </c>
      <c r="B22">
        <v>57</v>
      </c>
      <c r="C22" s="15">
        <f>(B22-6.5578)/0.3443</f>
        <v>146.50653499854778</v>
      </c>
      <c r="D22" s="15">
        <f>165-146.506535</f>
        <v>18.493464999999986</v>
      </c>
    </row>
    <row r="23" spans="1:4" ht="13.5">
      <c r="A23" s="31">
        <v>37877</v>
      </c>
      <c r="B23">
        <v>45</v>
      </c>
      <c r="C23">
        <v>110</v>
      </c>
      <c r="D23" s="15">
        <f>146.506535-110</f>
        <v>36.506535000000014</v>
      </c>
    </row>
    <row r="24" spans="1:4" ht="13.5">
      <c r="A24" s="31">
        <v>37878</v>
      </c>
      <c r="B24">
        <v>37.5</v>
      </c>
      <c r="C24" s="15">
        <f>(B24-6.5578)/0.3443</f>
        <v>89.86988091780424</v>
      </c>
      <c r="D24" s="15">
        <f>110-89.8698809</f>
        <v>20.1301191</v>
      </c>
    </row>
    <row r="26" ht="13.5">
      <c r="B26" t="s">
        <v>122</v>
      </c>
    </row>
    <row r="27" spans="2:4" ht="13.5">
      <c r="B27" t="s">
        <v>111</v>
      </c>
      <c r="C27" t="s">
        <v>120</v>
      </c>
      <c r="D27" t="s">
        <v>121</v>
      </c>
    </row>
    <row r="28" spans="1:7" ht="13.5">
      <c r="A28" s="31">
        <v>37886</v>
      </c>
      <c r="B28">
        <v>78</v>
      </c>
      <c r="C28">
        <v>165</v>
      </c>
      <c r="E28">
        <v>1</v>
      </c>
      <c r="F28" s="15">
        <f>165-143.602091</f>
        <v>21.397909</v>
      </c>
      <c r="G28" s="15">
        <f>F28/9</f>
        <v>2.3775454444444444</v>
      </c>
    </row>
    <row r="29" spans="1:7" ht="13.5">
      <c r="A29" s="31">
        <v>37887</v>
      </c>
      <c r="B29">
        <v>56</v>
      </c>
      <c r="C29" s="15">
        <f>(B29-6.5578)/0.3443</f>
        <v>143.6020911995353</v>
      </c>
      <c r="D29" s="15">
        <f>165-143.602091</f>
        <v>21.397909</v>
      </c>
      <c r="E29">
        <v>2</v>
      </c>
      <c r="F29" s="15">
        <f>143.602091-114.557653</f>
        <v>29.044438</v>
      </c>
      <c r="G29" s="15">
        <f>F29/9</f>
        <v>3.2271597777777776</v>
      </c>
    </row>
    <row r="30" spans="1:7" ht="13.5">
      <c r="A30" s="31">
        <v>37888</v>
      </c>
      <c r="B30">
        <v>46</v>
      </c>
      <c r="C30" s="15">
        <f>(B30-6.5578)/0.3443</f>
        <v>114.5576532094104</v>
      </c>
      <c r="D30" s="15">
        <f>143.602091-114.557653</f>
        <v>29.044438</v>
      </c>
      <c r="E30">
        <v>3</v>
      </c>
      <c r="F30" s="15">
        <f>114.557653-85.5132152</f>
        <v>29.044437799999997</v>
      </c>
      <c r="G30" s="15">
        <f>F30/9</f>
        <v>3.2271597555555553</v>
      </c>
    </row>
    <row r="31" spans="1:8" ht="13.5">
      <c r="A31" s="31">
        <v>37889</v>
      </c>
      <c r="B31">
        <v>36</v>
      </c>
      <c r="C31" s="15">
        <f>(B31-6.5578)/0.3443</f>
        <v>85.51321521928551</v>
      </c>
      <c r="D31" s="15">
        <f>114.557653-85.5132152</f>
        <v>29.044437799999997</v>
      </c>
      <c r="E31">
        <v>4</v>
      </c>
      <c r="F31" s="15">
        <f>85.5132152-69.5387743</f>
        <v>15.974440900000005</v>
      </c>
      <c r="G31" s="15">
        <f>F31/9</f>
        <v>1.7749378777777782</v>
      </c>
      <c r="H31" t="s">
        <v>123</v>
      </c>
    </row>
    <row r="32" spans="1:7" ht="13.5">
      <c r="A32" s="31">
        <v>37890</v>
      </c>
      <c r="B32">
        <v>30.5</v>
      </c>
      <c r="C32" s="15">
        <f>(B32-6.5578)/0.3443</f>
        <v>69.53877432471681</v>
      </c>
      <c r="D32" s="15">
        <f>85.5132152-69.5387743</f>
        <v>15.974440900000005</v>
      </c>
      <c r="F32" s="15">
        <f>AVERAGE(F28:F31)</f>
        <v>23.865306425</v>
      </c>
      <c r="G32" s="15">
        <f>F32/9</f>
        <v>2.651700713888889</v>
      </c>
    </row>
    <row r="33" ht="13.5">
      <c r="E33">
        <v>35</v>
      </c>
    </row>
    <row r="34" ht="13.5">
      <c r="E34">
        <v>12.69</v>
      </c>
    </row>
    <row r="35" ht="13.5">
      <c r="E35">
        <v>12.31</v>
      </c>
    </row>
    <row r="36" ht="13.5">
      <c r="E36">
        <v>18.493464999999986</v>
      </c>
    </row>
    <row r="37" ht="13.5">
      <c r="E37">
        <v>29.04443800000001</v>
      </c>
    </row>
    <row r="38" ht="13.5">
      <c r="E38">
        <v>33.01568399999999</v>
      </c>
    </row>
    <row r="39" ht="13.5">
      <c r="E39" s="15">
        <f>165-152.31</f>
        <v>12.689999999999998</v>
      </c>
    </row>
    <row r="40" ht="13.5">
      <c r="E40" s="15">
        <f>165-152.31</f>
        <v>12.689999999999998</v>
      </c>
    </row>
    <row r="41" ht="13.5">
      <c r="E41" s="15">
        <f>152.31-129.079872</f>
        <v>23.230128000000008</v>
      </c>
    </row>
    <row r="42" ht="13.5">
      <c r="E42" s="15">
        <f>129.079872-115.283764</f>
        <v>13.79610799999999</v>
      </c>
    </row>
    <row r="43" ht="13.5">
      <c r="E43" s="15">
        <f>165-146.506535</f>
        <v>18.493464999999986</v>
      </c>
    </row>
    <row r="44" ht="13.5">
      <c r="E44" s="15">
        <f>146.506535-110</f>
        <v>36.506535000000014</v>
      </c>
    </row>
    <row r="45" ht="13.5">
      <c r="E45" s="15">
        <f>110-89.8698809</f>
        <v>20.1301191</v>
      </c>
    </row>
    <row r="46" ht="13.5">
      <c r="E46" s="15">
        <f>165-143.602091</f>
        <v>21.397909</v>
      </c>
    </row>
    <row r="47" ht="13.5">
      <c r="E47" s="15">
        <f>143.602091-114.557653</f>
        <v>29.044438</v>
      </c>
    </row>
    <row r="48" ht="13.5">
      <c r="E48" s="15">
        <f>114.557653-85.5132152</f>
        <v>29.044437799999997</v>
      </c>
    </row>
    <row r="49" spans="5:6" ht="13.5">
      <c r="E49" s="15">
        <f>85.5132152-69.5387743</f>
        <v>15.974440900000005</v>
      </c>
      <c r="F49" s="15">
        <f>AVERAGE(E33:E49)</f>
        <v>21.97359810588235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J19" sqref="J19"/>
    </sheetView>
  </sheetViews>
  <sheetFormatPr defaultColWidth="11.421875" defaultRowHeight="15"/>
  <cols>
    <col min="1" max="1" width="11.8515625" style="0" customWidth="1"/>
    <col min="2" max="2" width="8.7109375" style="0" customWidth="1"/>
    <col min="3" max="3" width="10.00390625" style="0" customWidth="1"/>
    <col min="4" max="4" width="8.00390625" style="0" customWidth="1"/>
    <col min="5" max="5" width="9.421875" style="0" customWidth="1"/>
    <col min="6" max="6" width="11.421875" style="0" customWidth="1"/>
    <col min="7" max="7" width="4.421875" style="0" customWidth="1"/>
    <col min="8" max="8" width="12.28125" style="0" customWidth="1"/>
    <col min="9" max="9" width="13.7109375" style="0" customWidth="1"/>
    <col min="10" max="16384" width="10.8515625" style="0" customWidth="1"/>
  </cols>
  <sheetData>
    <row r="1" spans="1:9" ht="13.5">
      <c r="A1" s="26" t="s">
        <v>124</v>
      </c>
      <c r="B1" s="27"/>
      <c r="C1" s="27"/>
      <c r="D1" s="28" t="s">
        <v>125</v>
      </c>
      <c r="E1" s="27"/>
      <c r="F1" s="27"/>
      <c r="G1" s="27"/>
      <c r="H1" s="27"/>
      <c r="I1" s="27"/>
    </row>
    <row r="2" spans="1:9" ht="7.5" customHeight="1">
      <c r="A2" s="27"/>
      <c r="C2" s="27"/>
      <c r="D2" s="27"/>
      <c r="E2" s="27"/>
      <c r="F2" s="27"/>
      <c r="G2" s="27"/>
      <c r="H2" s="27"/>
      <c r="I2" s="27"/>
    </row>
    <row r="3" spans="1:9" ht="13.5">
      <c r="A3" s="26"/>
      <c r="B3" s="26"/>
      <c r="C3" s="29" t="s">
        <v>3</v>
      </c>
      <c r="D3" s="26" t="s">
        <v>126</v>
      </c>
      <c r="E3" s="26"/>
      <c r="F3" s="26" t="s">
        <v>35</v>
      </c>
      <c r="G3" s="26"/>
      <c r="H3" s="29" t="s">
        <v>36</v>
      </c>
      <c r="I3" s="29" t="s">
        <v>37</v>
      </c>
    </row>
    <row r="4" spans="1:9" ht="13.5">
      <c r="A4" s="26" t="s">
        <v>7</v>
      </c>
      <c r="B4" s="26" t="s">
        <v>8</v>
      </c>
      <c r="C4" s="29" t="s">
        <v>12</v>
      </c>
      <c r="D4" s="29" t="s">
        <v>38</v>
      </c>
      <c r="E4" s="29" t="s">
        <v>39</v>
      </c>
      <c r="F4" s="29" t="s">
        <v>14</v>
      </c>
      <c r="G4" s="29" t="s">
        <v>15</v>
      </c>
      <c r="H4" s="32" t="s">
        <v>127</v>
      </c>
      <c r="I4" s="29" t="s">
        <v>128</v>
      </c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7"/>
      <c r="B6" s="27"/>
      <c r="C6" s="27"/>
      <c r="D6" s="27"/>
      <c r="E6" s="27"/>
      <c r="F6" s="27"/>
      <c r="G6" s="27"/>
      <c r="H6" s="27"/>
      <c r="I6" s="2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27"/>
      <c r="F9" s="27"/>
      <c r="G9" s="27"/>
      <c r="H9" s="27"/>
      <c r="I9" s="27"/>
    </row>
    <row r="10" spans="1:9" ht="12.7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2.7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2.7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2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2.7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2.7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2.7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73">
      <selection activeCell="C92" sqref="C92"/>
    </sheetView>
  </sheetViews>
  <sheetFormatPr defaultColWidth="8.00390625" defaultRowHeight="15"/>
  <cols>
    <col min="1" max="1" width="8.421875" style="33" customWidth="1"/>
    <col min="2" max="2" width="12.421875" style="34" customWidth="1"/>
    <col min="3" max="16384" width="8.421875" style="0" customWidth="1"/>
  </cols>
  <sheetData>
    <row r="1" spans="1:2" ht="13.5">
      <c r="A1" s="35" t="s">
        <v>129</v>
      </c>
      <c r="B1" s="35"/>
    </row>
    <row r="2" spans="1:2" ht="13.5">
      <c r="A2" s="33" t="s">
        <v>116</v>
      </c>
      <c r="B2" s="34" t="s">
        <v>130</v>
      </c>
    </row>
    <row r="3" spans="1:2" ht="13.5">
      <c r="A3" s="33">
        <v>39320</v>
      </c>
      <c r="B3" s="34">
        <v>0</v>
      </c>
    </row>
    <row r="4" spans="1:2" ht="13.5">
      <c r="A4" s="33">
        <v>39321</v>
      </c>
      <c r="B4" s="34">
        <v>1</v>
      </c>
    </row>
    <row r="5" spans="1:2" ht="13.5">
      <c r="A5" s="33">
        <v>39322</v>
      </c>
      <c r="B5" s="34">
        <v>3</v>
      </c>
    </row>
    <row r="6" spans="1:2" ht="13.5">
      <c r="A6" s="33">
        <v>39323</v>
      </c>
      <c r="B6" s="34">
        <v>4</v>
      </c>
    </row>
    <row r="7" spans="1:2" ht="13.5">
      <c r="A7" s="33">
        <v>39324</v>
      </c>
      <c r="B7" s="34">
        <v>4.5</v>
      </c>
    </row>
    <row r="8" spans="1:2" ht="13.5">
      <c r="A8" s="33">
        <v>39325</v>
      </c>
      <c r="B8" s="34">
        <v>4.1</v>
      </c>
    </row>
    <row r="9" spans="1:2" ht="13.5">
      <c r="A9" s="33">
        <v>39326</v>
      </c>
      <c r="B9" s="34">
        <v>4</v>
      </c>
    </row>
    <row r="10" spans="1:2" ht="13.5">
      <c r="A10" s="33" t="s">
        <v>131</v>
      </c>
      <c r="B10" s="34">
        <f>SUM(B3:B9)</f>
        <v>20.6</v>
      </c>
    </row>
    <row r="15" spans="1:2" ht="13.5">
      <c r="A15" s="36" t="s">
        <v>132</v>
      </c>
      <c r="B15" s="36"/>
    </row>
    <row r="16" spans="1:2" ht="13.5">
      <c r="A16" s="33">
        <v>39327</v>
      </c>
      <c r="B16" s="34" t="s">
        <v>80</v>
      </c>
    </row>
    <row r="17" spans="1:2" ht="13.5">
      <c r="A17" s="33">
        <v>39328</v>
      </c>
      <c r="B17" s="34" t="s">
        <v>80</v>
      </c>
    </row>
    <row r="18" spans="1:2" ht="13.5">
      <c r="A18" s="33">
        <v>39329</v>
      </c>
      <c r="B18" s="34">
        <v>22.5</v>
      </c>
    </row>
    <row r="19" spans="1:2" ht="13.5">
      <c r="A19" s="33">
        <v>39330</v>
      </c>
      <c r="B19" s="34">
        <v>1.5</v>
      </c>
    </row>
    <row r="20" spans="1:2" ht="13.5">
      <c r="A20" s="33">
        <v>39331</v>
      </c>
      <c r="B20" s="34">
        <v>3.2</v>
      </c>
    </row>
    <row r="21" spans="1:2" ht="13.5">
      <c r="A21" s="33">
        <v>39332</v>
      </c>
      <c r="B21" s="34">
        <v>0.25</v>
      </c>
    </row>
    <row r="22" spans="1:2" ht="13.5">
      <c r="A22" s="33">
        <v>39333</v>
      </c>
      <c r="B22" s="34">
        <v>9</v>
      </c>
    </row>
    <row r="23" spans="1:2" ht="13.5">
      <c r="A23" s="33" t="s">
        <v>131</v>
      </c>
      <c r="B23" s="34">
        <f>SUM(B18:B22)</f>
        <v>36.45</v>
      </c>
    </row>
    <row r="30" spans="1:2" ht="13.5">
      <c r="A30" s="36" t="s">
        <v>133</v>
      </c>
      <c r="B30" s="36"/>
    </row>
    <row r="31" spans="1:2" ht="13.5">
      <c r="A31" s="33">
        <v>39334</v>
      </c>
      <c r="B31" s="34">
        <v>2</v>
      </c>
    </row>
    <row r="32" spans="1:2" ht="13.5">
      <c r="A32" s="33">
        <v>39335</v>
      </c>
      <c r="B32" s="34">
        <v>3.5</v>
      </c>
    </row>
    <row r="33" spans="1:2" ht="13.5">
      <c r="A33" s="33">
        <v>39336</v>
      </c>
      <c r="B33" s="34">
        <v>6.5</v>
      </c>
    </row>
    <row r="34" spans="1:2" ht="13.5">
      <c r="A34" s="33">
        <v>39337</v>
      </c>
      <c r="B34" s="34">
        <v>1.5</v>
      </c>
    </row>
    <row r="35" spans="1:2" ht="13.5">
      <c r="A35" s="33">
        <v>39338</v>
      </c>
      <c r="B35" s="34">
        <v>1.48</v>
      </c>
    </row>
    <row r="36" spans="1:2" ht="13.5">
      <c r="A36" s="33">
        <v>39339</v>
      </c>
      <c r="B36" s="34" t="s">
        <v>80</v>
      </c>
    </row>
    <row r="37" spans="1:2" ht="13.5">
      <c r="A37" s="33">
        <v>39340</v>
      </c>
      <c r="B37" s="34">
        <v>6.7</v>
      </c>
    </row>
    <row r="38" spans="1:2" ht="13.5">
      <c r="A38" s="33" t="s">
        <v>131</v>
      </c>
      <c r="B38" s="34">
        <f>SUM(B31:B35,B37)</f>
        <v>21.68</v>
      </c>
    </row>
    <row r="44" spans="1:2" ht="13.5">
      <c r="A44" s="36" t="s">
        <v>134</v>
      </c>
      <c r="B44" s="36"/>
    </row>
    <row r="45" spans="1:2" ht="13.5">
      <c r="A45" s="33">
        <v>39341</v>
      </c>
      <c r="B45" s="34">
        <v>5.25</v>
      </c>
    </row>
    <row r="46" spans="1:2" ht="13.5">
      <c r="A46" s="33">
        <v>39342</v>
      </c>
      <c r="B46" s="34">
        <v>0.7</v>
      </c>
    </row>
    <row r="47" spans="1:2" ht="13.5">
      <c r="A47" s="33">
        <v>39343</v>
      </c>
      <c r="B47" s="34">
        <v>5</v>
      </c>
    </row>
    <row r="48" spans="1:2" ht="13.5">
      <c r="A48" s="33">
        <v>39344</v>
      </c>
      <c r="B48" s="34">
        <v>4</v>
      </c>
    </row>
    <row r="49" spans="1:2" ht="13.5">
      <c r="A49" s="33">
        <v>39345</v>
      </c>
      <c r="B49" s="34">
        <v>4</v>
      </c>
    </row>
    <row r="50" spans="1:2" ht="13.5">
      <c r="A50" s="33">
        <v>39346</v>
      </c>
      <c r="B50" s="34">
        <v>6</v>
      </c>
    </row>
    <row r="51" spans="1:2" ht="13.5">
      <c r="A51" s="33">
        <v>39347</v>
      </c>
      <c r="B51" s="34">
        <v>8.5</v>
      </c>
    </row>
    <row r="52" spans="1:2" ht="13.5">
      <c r="A52" s="33" t="s">
        <v>131</v>
      </c>
      <c r="B52" s="34">
        <f>SUM(B45:B51)</f>
        <v>33.45</v>
      </c>
    </row>
    <row r="57" spans="1:2" ht="13.5">
      <c r="A57" s="36" t="s">
        <v>135</v>
      </c>
      <c r="B57" s="36"/>
    </row>
    <row r="58" spans="1:2" ht="13.5">
      <c r="A58" s="33">
        <v>39348</v>
      </c>
      <c r="B58" s="34">
        <v>3</v>
      </c>
    </row>
    <row r="59" spans="1:2" ht="13.5">
      <c r="A59" s="33">
        <v>39349</v>
      </c>
      <c r="B59" s="34">
        <v>3</v>
      </c>
    </row>
    <row r="60" spans="1:2" ht="13.5">
      <c r="A60" s="33">
        <v>39350</v>
      </c>
      <c r="B60" s="34">
        <v>2</v>
      </c>
    </row>
    <row r="61" spans="1:2" ht="13.5">
      <c r="A61" s="33">
        <v>39351</v>
      </c>
      <c r="B61" s="34">
        <v>3.5</v>
      </c>
    </row>
    <row r="62" spans="1:2" ht="13.5">
      <c r="A62" s="33">
        <v>39352</v>
      </c>
      <c r="B62" s="34">
        <v>5.75</v>
      </c>
    </row>
    <row r="63" spans="1:2" ht="13.5">
      <c r="A63" s="33">
        <v>39353</v>
      </c>
      <c r="B63" s="34">
        <v>5</v>
      </c>
    </row>
    <row r="64" spans="1:2" ht="13.5">
      <c r="A64" s="33" t="s">
        <v>131</v>
      </c>
      <c r="B64" s="34">
        <f>SUM(B58:B63)</f>
        <v>22.25</v>
      </c>
    </row>
    <row r="72" spans="1:2" ht="13.5">
      <c r="A72" s="36" t="s">
        <v>136</v>
      </c>
      <c r="B72" s="36"/>
    </row>
    <row r="73" spans="1:2" ht="13.5">
      <c r="A73" s="33" t="s">
        <v>129</v>
      </c>
      <c r="B73" s="34">
        <v>20.6</v>
      </c>
    </row>
    <row r="74" spans="1:2" ht="13.5">
      <c r="A74" s="33" t="s">
        <v>132</v>
      </c>
      <c r="B74" s="34">
        <v>36.45</v>
      </c>
    </row>
    <row r="75" spans="1:2" ht="13.5">
      <c r="A75" s="33" t="s">
        <v>133</v>
      </c>
      <c r="B75" s="34">
        <v>21.68</v>
      </c>
    </row>
    <row r="76" spans="1:2" ht="13.5">
      <c r="A76" s="33" t="s">
        <v>134</v>
      </c>
      <c r="B76" s="34">
        <v>33.45</v>
      </c>
    </row>
    <row r="77" spans="1:2" ht="13.5">
      <c r="A77" s="33" t="s">
        <v>135</v>
      </c>
      <c r="B77" s="34">
        <v>22.25</v>
      </c>
    </row>
  </sheetData>
  <mergeCells count="6">
    <mergeCell ref="A1:B1"/>
    <mergeCell ref="A15:B15"/>
    <mergeCell ref="A30:B30"/>
    <mergeCell ref="A44:B44"/>
    <mergeCell ref="A57:B57"/>
    <mergeCell ref="A72:B7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K39" sqref="K39"/>
    </sheetView>
  </sheetViews>
  <sheetFormatPr defaultColWidth="11.421875" defaultRowHeight="15"/>
  <cols>
    <col min="1" max="2" width="10.8515625" style="0" customWidth="1"/>
    <col min="3" max="3" width="7.57421875" style="0" customWidth="1"/>
    <col min="4" max="4" width="4.7109375" style="0" customWidth="1"/>
    <col min="5" max="5" width="15.57421875" style="0" customWidth="1"/>
    <col min="6" max="6" width="10.8515625" style="0" customWidth="1"/>
    <col min="7" max="7" width="10.421875" style="0" customWidth="1"/>
    <col min="8" max="8" width="7.28125" style="0" customWidth="1"/>
    <col min="9" max="9" width="15.7109375" style="0" customWidth="1"/>
    <col min="10" max="16384" width="10.8515625" style="0" customWidth="1"/>
  </cols>
  <sheetData>
    <row r="1" spans="1:8" ht="13.5">
      <c r="A1" s="16" t="s">
        <v>0</v>
      </c>
      <c r="B1" s="16"/>
      <c r="C1" s="16"/>
      <c r="D1" s="16"/>
      <c r="E1" s="17"/>
      <c r="F1" s="17"/>
      <c r="G1" s="17"/>
      <c r="H1" s="17"/>
    </row>
    <row r="2" spans="1:8" ht="13.5">
      <c r="A2" s="16"/>
      <c r="B2" s="18" t="s">
        <v>61</v>
      </c>
      <c r="C2" s="16"/>
      <c r="D2" s="16"/>
      <c r="E2" s="17"/>
      <c r="F2" s="16"/>
      <c r="G2" s="18" t="s">
        <v>62</v>
      </c>
      <c r="H2" s="16"/>
    </row>
    <row r="3" spans="1:8" ht="13.5">
      <c r="A3" s="16"/>
      <c r="B3" s="16"/>
      <c r="C3" s="16"/>
      <c r="D3" s="16"/>
      <c r="E3" s="17"/>
      <c r="F3" s="16"/>
      <c r="G3" s="16"/>
      <c r="H3" s="16"/>
    </row>
    <row r="4" spans="1:8" ht="13.5">
      <c r="A4" s="16" t="s">
        <v>7</v>
      </c>
      <c r="B4" s="16" t="s">
        <v>8</v>
      </c>
      <c r="C4" s="16" t="s">
        <v>63</v>
      </c>
      <c r="D4" s="16" t="s">
        <v>64</v>
      </c>
      <c r="E4" s="17"/>
      <c r="F4" s="16" t="s">
        <v>7</v>
      </c>
      <c r="G4" s="16" t="s">
        <v>8</v>
      </c>
      <c r="H4" s="16" t="s">
        <v>65</v>
      </c>
    </row>
    <row r="5" spans="1:9" ht="13.5">
      <c r="A5" s="3">
        <v>39321</v>
      </c>
      <c r="B5" s="19">
        <v>0.3958333333333333</v>
      </c>
      <c r="C5" t="s">
        <v>66</v>
      </c>
      <c r="F5" s="3">
        <v>39321</v>
      </c>
      <c r="G5" s="19">
        <v>0.625</v>
      </c>
      <c r="H5" s="17">
        <v>78</v>
      </c>
      <c r="I5" s="17"/>
    </row>
    <row r="6" spans="1:8" ht="13.5">
      <c r="A6" s="3">
        <v>39322</v>
      </c>
      <c r="B6" s="19">
        <v>0.09375</v>
      </c>
      <c r="C6" t="s">
        <v>67</v>
      </c>
      <c r="F6" s="3">
        <v>39322</v>
      </c>
      <c r="G6" s="19">
        <v>0.3541666666666667</v>
      </c>
      <c r="H6">
        <v>51.5</v>
      </c>
    </row>
    <row r="7" spans="1:8" ht="13.5">
      <c r="A7" s="3">
        <v>39323</v>
      </c>
      <c r="B7" s="19">
        <v>0.36180555555555555</v>
      </c>
      <c r="C7" t="s">
        <v>66</v>
      </c>
      <c r="F7" s="3">
        <v>39323</v>
      </c>
      <c r="G7" s="19">
        <v>0.36944444444444446</v>
      </c>
      <c r="H7">
        <v>59</v>
      </c>
    </row>
    <row r="8" spans="1:8" ht="13.5">
      <c r="A8" s="3">
        <v>39324</v>
      </c>
      <c r="B8" s="19">
        <v>0.3645833333333333</v>
      </c>
      <c r="C8" t="s">
        <v>67</v>
      </c>
      <c r="F8" s="3">
        <v>39324</v>
      </c>
      <c r="G8" s="19">
        <v>0.36180555555555555</v>
      </c>
      <c r="H8">
        <v>51.5</v>
      </c>
    </row>
    <row r="9" spans="1:9" ht="13.5">
      <c r="A9" s="3">
        <v>39324</v>
      </c>
      <c r="B9" s="19">
        <v>0.4166666666666667</v>
      </c>
      <c r="C9" t="s">
        <v>68</v>
      </c>
      <c r="F9" s="3">
        <v>39324</v>
      </c>
      <c r="G9" s="19">
        <v>0.4166666666666667</v>
      </c>
      <c r="H9">
        <v>78</v>
      </c>
      <c r="I9" t="s">
        <v>69</v>
      </c>
    </row>
    <row r="10" spans="1:8" ht="13.5">
      <c r="A10" s="3">
        <v>39325</v>
      </c>
      <c r="B10" s="19">
        <v>0.3645833333333333</v>
      </c>
      <c r="C10" t="s">
        <v>66</v>
      </c>
      <c r="F10" s="3">
        <v>39325</v>
      </c>
      <c r="G10" s="19">
        <v>0.3645833333333333</v>
      </c>
      <c r="H10">
        <v>57</v>
      </c>
    </row>
    <row r="11" spans="1:8" ht="13.5">
      <c r="A11" s="3">
        <v>39326</v>
      </c>
      <c r="B11" s="19">
        <v>0.3527777777777778</v>
      </c>
      <c r="C11" t="s">
        <v>70</v>
      </c>
      <c r="F11" s="3">
        <v>39326</v>
      </c>
      <c r="G11" s="19">
        <v>0.35625</v>
      </c>
      <c r="H11">
        <v>47</v>
      </c>
    </row>
    <row r="12" spans="1:9" ht="13.5">
      <c r="A12" s="3">
        <v>39327</v>
      </c>
      <c r="B12" s="19"/>
      <c r="C12" t="s">
        <v>68</v>
      </c>
      <c r="F12" s="3">
        <v>39327</v>
      </c>
      <c r="G12" s="19">
        <v>1.4166666666666667</v>
      </c>
      <c r="H12">
        <v>78</v>
      </c>
      <c r="I12" t="s">
        <v>69</v>
      </c>
    </row>
    <row r="13" spans="1:8" ht="13.5">
      <c r="A13" s="3">
        <v>39327</v>
      </c>
      <c r="B13" s="19">
        <v>0.35625</v>
      </c>
      <c r="C13" t="s">
        <v>66</v>
      </c>
      <c r="F13" s="3">
        <v>39327</v>
      </c>
      <c r="G13" s="19">
        <v>0.5416666666666666</v>
      </c>
      <c r="H13">
        <v>52</v>
      </c>
    </row>
    <row r="14" spans="1:8" ht="13.5">
      <c r="A14" s="3">
        <v>39328</v>
      </c>
      <c r="B14" s="19">
        <v>0.375</v>
      </c>
      <c r="C14" t="s">
        <v>66</v>
      </c>
      <c r="F14" s="3">
        <v>39328</v>
      </c>
      <c r="G14" s="19">
        <v>0.375</v>
      </c>
      <c r="H14">
        <v>56</v>
      </c>
    </row>
    <row r="15" spans="1:8" ht="13.5">
      <c r="A15" s="3">
        <v>39329</v>
      </c>
      <c r="B15" s="19">
        <v>0.3534722222222222</v>
      </c>
      <c r="C15" t="s">
        <v>70</v>
      </c>
      <c r="F15" s="3">
        <v>39329</v>
      </c>
      <c r="G15" s="19">
        <v>0.36180555555555555</v>
      </c>
      <c r="H15">
        <v>48</v>
      </c>
    </row>
    <row r="16" spans="1:9" ht="13.5">
      <c r="A16" s="3">
        <v>39329</v>
      </c>
      <c r="B16" s="19"/>
      <c r="C16" t="s">
        <v>68</v>
      </c>
      <c r="F16" s="3">
        <v>39329</v>
      </c>
      <c r="G16" s="19">
        <v>0.4375</v>
      </c>
      <c r="H16">
        <v>78</v>
      </c>
      <c r="I16" t="s">
        <v>69</v>
      </c>
    </row>
    <row r="17" spans="1:8" ht="13.5">
      <c r="A17" s="3">
        <v>39330</v>
      </c>
      <c r="B17" s="19">
        <v>0.3611111111111111</v>
      </c>
      <c r="F17" s="3">
        <v>39330</v>
      </c>
      <c r="G17" s="19">
        <v>0.40277777777777773</v>
      </c>
      <c r="H17">
        <v>55</v>
      </c>
    </row>
    <row r="18" spans="1:8" ht="13.5">
      <c r="A18" s="3">
        <v>39331</v>
      </c>
      <c r="B18" s="19">
        <v>0.6125</v>
      </c>
      <c r="F18" s="3">
        <v>39332</v>
      </c>
      <c r="G18" s="19">
        <v>0.11666666666666665</v>
      </c>
      <c r="H18">
        <v>43</v>
      </c>
    </row>
    <row r="19" spans="1:8" ht="13.5">
      <c r="A19" s="3">
        <v>39332</v>
      </c>
      <c r="B19" s="19">
        <v>0.3722222222222222</v>
      </c>
      <c r="F19" s="3">
        <v>39332</v>
      </c>
      <c r="G19" s="19">
        <v>0.37152777777777773</v>
      </c>
      <c r="H19">
        <v>37</v>
      </c>
    </row>
    <row r="20" spans="1:9" ht="13.5">
      <c r="A20" s="20">
        <v>39332</v>
      </c>
      <c r="B20" s="19">
        <v>0.4236111111111111</v>
      </c>
      <c r="C20" t="s">
        <v>68</v>
      </c>
      <c r="F20" s="3">
        <v>39332</v>
      </c>
      <c r="G20" s="19">
        <v>0.4236111111111111</v>
      </c>
      <c r="H20">
        <v>78</v>
      </c>
      <c r="I20" t="s">
        <v>69</v>
      </c>
    </row>
    <row r="21" spans="1:8" ht="13.5">
      <c r="A21" s="3">
        <v>39333</v>
      </c>
      <c r="B21" s="19">
        <v>0.3645833333333333</v>
      </c>
      <c r="F21" s="3">
        <v>39333</v>
      </c>
      <c r="G21" s="19">
        <v>0.3625</v>
      </c>
      <c r="H21">
        <v>59</v>
      </c>
    </row>
    <row r="22" spans="1:9" ht="13.5">
      <c r="A22" s="3">
        <v>39334</v>
      </c>
      <c r="B22" s="21">
        <v>0.4659722222222222</v>
      </c>
      <c r="C22" t="s">
        <v>71</v>
      </c>
      <c r="F22" s="3">
        <v>39334</v>
      </c>
      <c r="G22" s="19">
        <v>0.4659722222222222</v>
      </c>
      <c r="H22">
        <v>51</v>
      </c>
      <c r="I22" t="s">
        <v>72</v>
      </c>
    </row>
    <row r="23" spans="1:8" ht="13.5">
      <c r="A23" s="13">
        <v>39335</v>
      </c>
      <c r="B23" s="19">
        <v>0.3576388888888889</v>
      </c>
      <c r="C23" t="s">
        <v>73</v>
      </c>
      <c r="D23" t="s">
        <v>74</v>
      </c>
      <c r="F23" s="13">
        <v>-618102</v>
      </c>
      <c r="G23" s="19">
        <v>0.3576388888888889</v>
      </c>
      <c r="H23">
        <v>59</v>
      </c>
    </row>
    <row r="24" spans="1:8" ht="13.5">
      <c r="A24" s="13">
        <v>39336</v>
      </c>
      <c r="B24" s="19">
        <v>0.35277777777777775</v>
      </c>
      <c r="C24" t="s">
        <v>66</v>
      </c>
      <c r="D24">
        <v>20</v>
      </c>
      <c r="F24" s="13">
        <v>-618101</v>
      </c>
      <c r="G24" s="22">
        <v>0.3576388888888889</v>
      </c>
      <c r="H24">
        <v>51</v>
      </c>
    </row>
    <row r="25" spans="1:8" ht="13.5">
      <c r="A25" s="13">
        <v>39337</v>
      </c>
      <c r="B25" s="22">
        <v>0.35416666666666663</v>
      </c>
      <c r="C25" s="17" t="s">
        <v>67</v>
      </c>
      <c r="D25">
        <v>31</v>
      </c>
      <c r="E25" s="17" t="s">
        <v>75</v>
      </c>
      <c r="F25" s="13">
        <v>-618100</v>
      </c>
      <c r="G25" s="22">
        <v>0.35624999999999996</v>
      </c>
      <c r="H25" s="17">
        <v>46.25</v>
      </c>
    </row>
    <row r="26" spans="1:8" ht="13.5">
      <c r="A26" s="13">
        <v>39338</v>
      </c>
      <c r="B26" s="22">
        <v>0.35138888888888886</v>
      </c>
      <c r="C26" s="17" t="s">
        <v>66</v>
      </c>
      <c r="D26">
        <v>20</v>
      </c>
      <c r="E26" s="17"/>
      <c r="F26" s="13">
        <v>-618099</v>
      </c>
      <c r="G26" s="22">
        <v>0.3555555555555555</v>
      </c>
      <c r="H26" s="17">
        <v>57</v>
      </c>
    </row>
    <row r="27" spans="1:8" ht="13.5">
      <c r="A27" s="13">
        <v>39339</v>
      </c>
      <c r="B27" s="22">
        <v>0.44791666666666663</v>
      </c>
      <c r="C27" s="17" t="s">
        <v>67</v>
      </c>
      <c r="D27">
        <v>23</v>
      </c>
      <c r="E27" s="17" t="s">
        <v>76</v>
      </c>
      <c r="F27" s="13">
        <v>-618098</v>
      </c>
      <c r="G27" s="22">
        <v>0.44791666666666663</v>
      </c>
      <c r="H27" s="17">
        <v>45</v>
      </c>
    </row>
    <row r="28" spans="1:8" ht="13.5">
      <c r="A28" s="13">
        <v>39340</v>
      </c>
      <c r="B28" s="22">
        <v>0.35486111111111107</v>
      </c>
      <c r="C28" s="17" t="s">
        <v>66</v>
      </c>
      <c r="D28" t="s">
        <v>77</v>
      </c>
      <c r="E28" s="17"/>
      <c r="F28" s="13">
        <v>-618097</v>
      </c>
      <c r="G28" s="22">
        <v>0.35486111111111107</v>
      </c>
      <c r="H28" s="17">
        <v>37.5</v>
      </c>
    </row>
    <row r="29" spans="1:8" ht="13.5">
      <c r="A29" s="13">
        <v>39341</v>
      </c>
      <c r="B29" s="22">
        <v>0.3833333333333333</v>
      </c>
      <c r="C29" s="17" t="s">
        <v>70</v>
      </c>
      <c r="D29" s="17"/>
      <c r="E29" s="17" t="s">
        <v>75</v>
      </c>
      <c r="F29" s="13">
        <v>-618096</v>
      </c>
      <c r="G29" s="22">
        <v>0.3833333333333333</v>
      </c>
      <c r="H29" s="17">
        <v>24</v>
      </c>
    </row>
    <row r="30" spans="1:9" ht="13.5">
      <c r="A30" s="13">
        <v>39342</v>
      </c>
      <c r="B30" s="22">
        <v>0.3506944444444444</v>
      </c>
      <c r="C30" s="17" t="s">
        <v>66</v>
      </c>
      <c r="D30" s="17"/>
      <c r="E30" s="17"/>
      <c r="F30" s="13">
        <v>-618095</v>
      </c>
      <c r="G30" s="22">
        <v>0.3645833333333333</v>
      </c>
      <c r="H30" s="17">
        <v>55</v>
      </c>
      <c r="I30" t="s">
        <v>78</v>
      </c>
    </row>
    <row r="31" spans="1:8" ht="13.5">
      <c r="A31" s="13">
        <v>39343</v>
      </c>
      <c r="B31" s="22">
        <v>0.36041666666666666</v>
      </c>
      <c r="C31" s="17" t="s">
        <v>66</v>
      </c>
      <c r="D31" s="17"/>
      <c r="E31" s="17"/>
      <c r="F31" s="13">
        <v>-618094</v>
      </c>
      <c r="G31" s="22">
        <v>0.36041666666666666</v>
      </c>
      <c r="H31">
        <v>58</v>
      </c>
    </row>
    <row r="32" spans="1:8" ht="13.5">
      <c r="A32" s="13">
        <v>39344</v>
      </c>
      <c r="B32" s="22">
        <v>0.3423611111111111</v>
      </c>
      <c r="C32" s="17" t="s">
        <v>67</v>
      </c>
      <c r="D32" s="17">
        <v>24</v>
      </c>
      <c r="E32" s="17"/>
      <c r="F32" s="13">
        <v>-618093</v>
      </c>
      <c r="G32" s="22">
        <v>0.34375</v>
      </c>
      <c r="H32" s="17">
        <v>50.5</v>
      </c>
    </row>
    <row r="33" spans="1:9" ht="13.5">
      <c r="A33" s="13">
        <v>39345</v>
      </c>
      <c r="B33" s="22">
        <v>0.3868055555555555</v>
      </c>
      <c r="C33" s="17"/>
      <c r="D33" s="17"/>
      <c r="E33" s="17" t="s">
        <v>75</v>
      </c>
      <c r="F33" s="13">
        <v>-618092</v>
      </c>
      <c r="G33" s="22">
        <v>0.3868055555555555</v>
      </c>
      <c r="H33" s="17">
        <v>60</v>
      </c>
      <c r="I33" t="s">
        <v>79</v>
      </c>
    </row>
    <row r="34" spans="1:8" ht="13.5">
      <c r="A34" s="13">
        <v>39346</v>
      </c>
      <c r="B34" s="22">
        <v>0.37916666666666665</v>
      </c>
      <c r="C34" s="17" t="s">
        <v>66</v>
      </c>
      <c r="D34" s="17" t="s">
        <v>80</v>
      </c>
      <c r="E34" s="17"/>
      <c r="F34" s="13">
        <v>-618091</v>
      </c>
      <c r="G34" s="22">
        <v>0.3798611111111111</v>
      </c>
      <c r="H34" s="17">
        <v>51</v>
      </c>
    </row>
    <row r="35" spans="1:8" ht="13.5">
      <c r="A35" s="13">
        <v>39347</v>
      </c>
      <c r="B35" s="22">
        <v>0.44513888888888886</v>
      </c>
      <c r="C35" s="17" t="s">
        <v>67</v>
      </c>
      <c r="D35" s="17" t="s">
        <v>80</v>
      </c>
      <c r="E35" s="17"/>
      <c r="F35" s="13">
        <v>-618090</v>
      </c>
      <c r="G35" s="22">
        <v>0.4493055555555555</v>
      </c>
      <c r="H35" s="17">
        <v>37</v>
      </c>
    </row>
    <row r="36" spans="1:9" ht="13.5">
      <c r="A36" s="13">
        <v>39348</v>
      </c>
      <c r="B36" s="22"/>
      <c r="C36" s="17" t="s">
        <v>68</v>
      </c>
      <c r="D36" s="17"/>
      <c r="E36" s="17"/>
      <c r="F36" s="13">
        <v>-618089</v>
      </c>
      <c r="G36" s="22"/>
      <c r="H36" s="17"/>
      <c r="I36" t="s">
        <v>79</v>
      </c>
    </row>
    <row r="37" spans="1:8" ht="13.5">
      <c r="A37" s="13">
        <v>39349</v>
      </c>
      <c r="B37" s="22"/>
      <c r="C37" s="17" t="s">
        <v>73</v>
      </c>
      <c r="D37" s="17"/>
      <c r="E37" s="17"/>
      <c r="F37" s="13">
        <v>-618088</v>
      </c>
      <c r="G37" s="22">
        <v>0.3611111111111111</v>
      </c>
      <c r="H37">
        <v>56</v>
      </c>
    </row>
    <row r="38" spans="1:8" ht="13.5">
      <c r="A38" s="13">
        <v>39350</v>
      </c>
      <c r="B38" s="22">
        <v>0.3611111111111111</v>
      </c>
      <c r="C38" s="17" t="s">
        <v>67</v>
      </c>
      <c r="D38" s="17" t="s">
        <v>81</v>
      </c>
      <c r="E38" s="17"/>
      <c r="F38" s="13">
        <v>-618087</v>
      </c>
      <c r="G38" s="22">
        <v>0.3611111111111111</v>
      </c>
      <c r="H38" s="17">
        <v>46</v>
      </c>
    </row>
    <row r="39" spans="1:8" ht="13.5">
      <c r="A39" s="13">
        <v>39351</v>
      </c>
      <c r="B39" s="22">
        <v>0.3590277777777778</v>
      </c>
      <c r="C39" s="17" t="s">
        <v>73</v>
      </c>
      <c r="D39" s="17">
        <v>21.5</v>
      </c>
      <c r="E39" s="17"/>
      <c r="F39" s="13">
        <v>-618086</v>
      </c>
      <c r="G39" s="22">
        <v>0.36180555555555555</v>
      </c>
      <c r="H39" s="17">
        <v>36</v>
      </c>
    </row>
    <row r="40" spans="1:9" ht="13.5">
      <c r="A40" s="13">
        <v>39352</v>
      </c>
      <c r="B40" s="22">
        <v>0.3611111111111111</v>
      </c>
      <c r="C40" s="17" t="s">
        <v>67</v>
      </c>
      <c r="D40" s="17">
        <v>30</v>
      </c>
      <c r="E40" s="17" t="s">
        <v>82</v>
      </c>
      <c r="F40" s="13">
        <v>-618085</v>
      </c>
      <c r="G40" s="22">
        <v>0.3798611111111111</v>
      </c>
      <c r="H40" s="17">
        <v>30.5</v>
      </c>
      <c r="I40" t="s">
        <v>83</v>
      </c>
    </row>
    <row r="41" spans="1:6" ht="13.5">
      <c r="A41" s="13">
        <v>39353</v>
      </c>
      <c r="B41" s="22">
        <v>0.3395833333333333</v>
      </c>
      <c r="C41" s="17" t="s">
        <v>67</v>
      </c>
      <c r="D41" s="17"/>
      <c r="E41" s="17"/>
      <c r="F41" s="13">
        <v>39353</v>
      </c>
    </row>
    <row r="42" spans="1:9" ht="13.5">
      <c r="A42" s="13">
        <v>39354</v>
      </c>
      <c r="B42" s="22">
        <v>0.34305555555555556</v>
      </c>
      <c r="C42" s="17" t="s">
        <v>70</v>
      </c>
      <c r="D42" s="17">
        <v>38</v>
      </c>
      <c r="E42" s="23" t="s">
        <v>84</v>
      </c>
      <c r="F42" s="13">
        <v>39354</v>
      </c>
      <c r="G42" s="22">
        <v>0.34652777777777777</v>
      </c>
      <c r="H42" s="17">
        <v>49</v>
      </c>
      <c r="I42" t="s">
        <v>85</v>
      </c>
    </row>
    <row r="43" spans="1:8" ht="13.5">
      <c r="A43" s="24">
        <v>39355</v>
      </c>
      <c r="B43" s="17"/>
      <c r="C43" s="17"/>
      <c r="D43" s="17"/>
      <c r="E43" s="17"/>
      <c r="F43" s="24">
        <v>39355</v>
      </c>
      <c r="G43" s="17"/>
      <c r="H43" s="17"/>
    </row>
    <row r="44" spans="1:8" ht="13.5">
      <c r="A44" s="17"/>
      <c r="B44" s="17"/>
      <c r="C44" s="17"/>
      <c r="D44" s="17"/>
      <c r="E44" s="17"/>
      <c r="F44" s="17"/>
      <c r="G44" s="17"/>
      <c r="H44" s="17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0" sqref="E20"/>
    </sheetView>
  </sheetViews>
  <sheetFormatPr defaultColWidth="9.140625" defaultRowHeight="15"/>
  <cols>
    <col min="1" max="1" width="11.140625" style="0" customWidth="1"/>
    <col min="2" max="2" width="8.7109375" style="0" customWidth="1"/>
    <col min="3" max="3" width="9.421875" style="0" customWidth="1"/>
    <col min="4" max="4" width="9.7109375" style="0" customWidth="1"/>
    <col min="5" max="16384" width="8.7109375" style="0" customWidth="1"/>
  </cols>
  <sheetData>
    <row r="1" spans="1:4" ht="13.5">
      <c r="A1" s="8" t="s">
        <v>0</v>
      </c>
      <c r="B1" s="8"/>
      <c r="C1" s="8"/>
      <c r="D1" s="8"/>
    </row>
    <row r="2" spans="1:4" ht="13.5">
      <c r="A2" s="8"/>
      <c r="B2" s="25" t="s">
        <v>86</v>
      </c>
      <c r="C2" s="8"/>
      <c r="D2" s="8"/>
    </row>
    <row r="3" spans="1:5" ht="13.5">
      <c r="A3" s="8"/>
      <c r="B3" s="8"/>
      <c r="C3" s="8" t="s">
        <v>87</v>
      </c>
      <c r="D3" s="8" t="s">
        <v>88</v>
      </c>
      <c r="E3" s="8" t="s">
        <v>89</v>
      </c>
    </row>
    <row r="4" spans="1:5" ht="13.5">
      <c r="A4" s="8" t="s">
        <v>7</v>
      </c>
      <c r="B4" s="8" t="s">
        <v>8</v>
      </c>
      <c r="C4" s="8" t="s">
        <v>90</v>
      </c>
      <c r="D4" s="8" t="s">
        <v>90</v>
      </c>
      <c r="E4" s="8" t="s">
        <v>90</v>
      </c>
    </row>
    <row r="5" spans="1:4" ht="13.5">
      <c r="A5" s="3">
        <v>39323</v>
      </c>
      <c r="B5" s="19">
        <v>0.6916666666666668</v>
      </c>
      <c r="C5">
        <v>2</v>
      </c>
      <c r="D5">
        <v>3.25</v>
      </c>
    </row>
    <row r="6" spans="1:4" ht="13.5">
      <c r="A6" s="3">
        <v>39326</v>
      </c>
      <c r="B6" s="19">
        <v>0.4166666666666667</v>
      </c>
      <c r="C6">
        <v>2.62</v>
      </c>
      <c r="D6">
        <v>2.6</v>
      </c>
    </row>
    <row r="7" spans="1:4" ht="13.5">
      <c r="A7" s="13">
        <v>39329</v>
      </c>
      <c r="B7" s="19">
        <v>0.36666666666666664</v>
      </c>
      <c r="C7">
        <v>0.5</v>
      </c>
      <c r="D7">
        <v>1.5</v>
      </c>
    </row>
    <row r="8" spans="1:4" ht="13.5">
      <c r="A8" s="13">
        <v>39330</v>
      </c>
      <c r="B8" s="19">
        <v>0.75</v>
      </c>
      <c r="C8">
        <v>0.5</v>
      </c>
      <c r="D8">
        <v>2.6</v>
      </c>
    </row>
    <row r="9" spans="1:4" ht="13.5">
      <c r="A9" s="13">
        <v>39332</v>
      </c>
      <c r="B9" s="19">
        <v>0.3659722222222222</v>
      </c>
      <c r="C9">
        <v>0.5</v>
      </c>
      <c r="D9">
        <v>3.5</v>
      </c>
    </row>
    <row r="10" spans="1:4" ht="13.5">
      <c r="A10" s="13">
        <v>39337</v>
      </c>
      <c r="B10" s="19">
        <v>0.4472222222222222</v>
      </c>
      <c r="C10">
        <v>3.45</v>
      </c>
      <c r="D10">
        <v>7.5</v>
      </c>
    </row>
    <row r="11" spans="1:3" ht="13.5">
      <c r="A11" s="13">
        <v>39341</v>
      </c>
      <c r="B11" s="19">
        <v>0.5076388888888889</v>
      </c>
      <c r="C11">
        <v>4.25</v>
      </c>
    </row>
    <row r="12" spans="1:4" ht="13.5">
      <c r="A12" s="13">
        <v>39342</v>
      </c>
      <c r="B12" s="19">
        <v>0.3576388888888889</v>
      </c>
      <c r="C12">
        <v>0.5</v>
      </c>
      <c r="D12">
        <v>0.5</v>
      </c>
    </row>
    <row r="13" spans="1:5" ht="13.5">
      <c r="A13" s="13">
        <v>39344</v>
      </c>
      <c r="B13" s="19">
        <v>0.65625</v>
      </c>
      <c r="E13">
        <v>4.5</v>
      </c>
    </row>
    <row r="14" spans="1:4" ht="13.5">
      <c r="A14" s="13">
        <v>39345</v>
      </c>
      <c r="B14" s="19">
        <v>0.3534722222222222</v>
      </c>
      <c r="C14">
        <v>1.75</v>
      </c>
      <c r="D14">
        <v>2</v>
      </c>
    </row>
    <row r="15" spans="1:4" ht="13.5">
      <c r="A15" s="13">
        <v>39348</v>
      </c>
      <c r="B15" s="19">
        <v>0.4284722222222222</v>
      </c>
      <c r="C15">
        <v>0.6000000000000001</v>
      </c>
      <c r="D15">
        <v>5</v>
      </c>
    </row>
    <row r="16" spans="1:5" ht="13.5">
      <c r="A16" s="13">
        <v>39351</v>
      </c>
      <c r="B16" s="19">
        <v>0.625</v>
      </c>
      <c r="C16">
        <v>2.3</v>
      </c>
      <c r="D16">
        <v>2.2</v>
      </c>
      <c r="E16">
        <v>6.7</v>
      </c>
    </row>
    <row r="17" spans="1:4" ht="13.5">
      <c r="A17" s="13">
        <v>39354</v>
      </c>
      <c r="B17" s="19">
        <v>0.43124999999999997</v>
      </c>
      <c r="C17">
        <v>2.75</v>
      </c>
      <c r="D17">
        <v>1.25</v>
      </c>
    </row>
    <row r="18" ht="13.5">
      <c r="A18" s="13">
        <v>39355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12" sqref="M12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2812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  <col min="12" max="16384" width="10.8515625" style="0" customWidth="1"/>
  </cols>
  <sheetData>
    <row r="1" spans="1:11" ht="13.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>
      <c r="A2" s="27"/>
      <c r="B2" s="28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3.5">
      <c r="A3" s="26"/>
      <c r="B3" s="26"/>
      <c r="C3" s="26" t="s">
        <v>2</v>
      </c>
      <c r="D3" s="26"/>
      <c r="E3" s="26"/>
      <c r="F3" s="26" t="s">
        <v>3</v>
      </c>
      <c r="G3" s="26"/>
      <c r="H3" s="26" t="s">
        <v>4</v>
      </c>
      <c r="I3" s="26"/>
      <c r="J3" s="26" t="s">
        <v>5</v>
      </c>
      <c r="K3" s="26" t="s">
        <v>6</v>
      </c>
    </row>
    <row r="4" spans="1:11" ht="13.5">
      <c r="A4" s="26" t="s">
        <v>7</v>
      </c>
      <c r="B4" s="26" t="s">
        <v>8</v>
      </c>
      <c r="C4" s="26" t="s">
        <v>9</v>
      </c>
      <c r="D4" s="26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26" t="s">
        <v>16</v>
      </c>
      <c r="K4" s="29" t="s">
        <v>17</v>
      </c>
    </row>
    <row r="5" spans="1:11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3.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3.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3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3.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3.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3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3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3.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3.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3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3.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3.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2">
      <selection activeCell="D22" sqref="D22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t="s">
        <v>0</v>
      </c>
    </row>
    <row r="2" spans="2:19" ht="13.5">
      <c r="B2" s="1" t="s">
        <v>61</v>
      </c>
      <c r="J2" s="1" t="s">
        <v>86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</row>
    <row r="3" spans="11:19" ht="13.5">
      <c r="K3" t="s">
        <v>87</v>
      </c>
      <c r="L3" t="s">
        <v>88</v>
      </c>
      <c r="M3">
        <v>4</v>
      </c>
      <c r="N3">
        <v>4</v>
      </c>
      <c r="O3">
        <v>25</v>
      </c>
      <c r="P3" s="15">
        <f>N3/O3</f>
        <v>0.16</v>
      </c>
      <c r="Q3" s="15">
        <f>3.8*P3</f>
        <v>0.608</v>
      </c>
      <c r="R3">
        <v>8</v>
      </c>
      <c r="S3" s="15">
        <f>M3*3.8</f>
        <v>15.2</v>
      </c>
    </row>
    <row r="4" spans="1:19" ht="13.5">
      <c r="A4" t="s">
        <v>7</v>
      </c>
      <c r="B4" t="s">
        <v>8</v>
      </c>
      <c r="C4" t="s">
        <v>63</v>
      </c>
      <c r="D4" t="s">
        <v>64</v>
      </c>
      <c r="I4" t="s">
        <v>7</v>
      </c>
      <c r="J4" t="s">
        <v>8</v>
      </c>
      <c r="K4" t="s">
        <v>90</v>
      </c>
      <c r="L4" t="s">
        <v>90</v>
      </c>
      <c r="M4">
        <v>7</v>
      </c>
      <c r="N4">
        <v>3</v>
      </c>
      <c r="O4">
        <v>19</v>
      </c>
      <c r="P4" s="15">
        <f>N4/O4</f>
        <v>0.15789473684210525</v>
      </c>
      <c r="Q4" s="15">
        <f>3.8*P4</f>
        <v>0.6</v>
      </c>
      <c r="R4">
        <v>11</v>
      </c>
      <c r="S4" s="15">
        <f>M4*3.8</f>
        <v>26.599999999999998</v>
      </c>
    </row>
    <row r="5" spans="1:19" ht="13.5">
      <c r="A5" s="3">
        <v>39321</v>
      </c>
      <c r="B5" s="4">
        <v>0.3958333333333333</v>
      </c>
      <c r="C5" t="s">
        <v>66</v>
      </c>
      <c r="M5">
        <v>10</v>
      </c>
      <c r="N5">
        <v>3</v>
      </c>
      <c r="O5">
        <v>18</v>
      </c>
      <c r="P5" s="15">
        <f>N5/O5</f>
        <v>0.16666666666666666</v>
      </c>
      <c r="Q5" s="15">
        <f>3.8*P5</f>
        <v>0.6333333333333333</v>
      </c>
      <c r="R5">
        <v>13.5</v>
      </c>
      <c r="S5" s="15">
        <f>M5*3.8</f>
        <v>38</v>
      </c>
    </row>
    <row r="6" spans="1:19" ht="13.5">
      <c r="A6" s="3">
        <v>39322</v>
      </c>
      <c r="B6" s="4">
        <v>0.09375</v>
      </c>
      <c r="C6" t="s">
        <v>67</v>
      </c>
      <c r="M6">
        <v>14</v>
      </c>
      <c r="N6">
        <v>4</v>
      </c>
      <c r="O6">
        <v>23</v>
      </c>
      <c r="P6" s="15">
        <f>N6/O6</f>
        <v>0.17391304347826086</v>
      </c>
      <c r="Q6" s="15">
        <f>3.8*P6</f>
        <v>0.6608695652173913</v>
      </c>
      <c r="R6">
        <v>16.5</v>
      </c>
      <c r="S6" s="15">
        <f>M6*3.8</f>
        <v>53.199999999999996</v>
      </c>
    </row>
    <row r="7" spans="1:19" ht="13.5">
      <c r="A7" s="3">
        <v>39323</v>
      </c>
      <c r="B7" s="4">
        <v>0.36180555555555555</v>
      </c>
      <c r="C7" t="s">
        <v>66</v>
      </c>
      <c r="M7">
        <v>18</v>
      </c>
      <c r="N7">
        <v>4</v>
      </c>
      <c r="O7">
        <v>23</v>
      </c>
      <c r="P7" s="15">
        <f>N7/O7</f>
        <v>0.17391304347826086</v>
      </c>
      <c r="Q7" s="15">
        <f>3.8*P7</f>
        <v>0.6608695652173913</v>
      </c>
      <c r="R7">
        <v>20</v>
      </c>
      <c r="S7" s="15">
        <f>M7*3.8</f>
        <v>68.39999999999999</v>
      </c>
    </row>
    <row r="8" spans="1:19" ht="13.5">
      <c r="A8" s="3">
        <v>39324</v>
      </c>
      <c r="B8" s="4">
        <v>0.3645833333333333</v>
      </c>
      <c r="C8" t="s">
        <v>67</v>
      </c>
      <c r="M8">
        <v>22</v>
      </c>
      <c r="N8">
        <v>4</v>
      </c>
      <c r="O8">
        <v>23</v>
      </c>
      <c r="P8" s="15">
        <f>N8/O8</f>
        <v>0.17391304347826086</v>
      </c>
      <c r="Q8" s="15">
        <f>3.8*P8</f>
        <v>0.6608695652173913</v>
      </c>
      <c r="R8">
        <v>24</v>
      </c>
      <c r="S8" s="15">
        <f>M8*3.8</f>
        <v>83.6</v>
      </c>
    </row>
    <row r="9" spans="1:19" ht="13.5">
      <c r="A9" s="3">
        <v>39324</v>
      </c>
      <c r="B9" s="4">
        <v>0.4166666666666667</v>
      </c>
      <c r="C9" t="s">
        <v>68</v>
      </c>
      <c r="M9">
        <v>28</v>
      </c>
      <c r="N9">
        <v>6</v>
      </c>
      <c r="O9">
        <v>37</v>
      </c>
      <c r="P9" s="15">
        <f>N9/O9</f>
        <v>0.16216216216216217</v>
      </c>
      <c r="Q9" s="15">
        <f>3.8*P9</f>
        <v>0.6162162162162163</v>
      </c>
      <c r="R9">
        <v>29.5</v>
      </c>
      <c r="S9" s="15">
        <f>M9*3.8</f>
        <v>106.39999999999999</v>
      </c>
    </row>
    <row r="10" spans="1:19" ht="13.5">
      <c r="A10" s="3">
        <v>39325</v>
      </c>
      <c r="B10" s="4">
        <v>0.3645833333333333</v>
      </c>
      <c r="C10" t="s">
        <v>66</v>
      </c>
      <c r="M10">
        <v>30</v>
      </c>
      <c r="N10">
        <v>2</v>
      </c>
      <c r="O10">
        <v>12</v>
      </c>
      <c r="P10" s="15">
        <f>N10/O10</f>
        <v>0.16666666666666666</v>
      </c>
      <c r="Q10" s="15">
        <f>3.8*P10</f>
        <v>0.6333333333333333</v>
      </c>
      <c r="R10">
        <v>31</v>
      </c>
      <c r="S10" s="15">
        <f>M10*3.8</f>
        <v>114</v>
      </c>
    </row>
    <row r="11" spans="1:19" ht="13.5">
      <c r="A11" s="3">
        <v>39326</v>
      </c>
      <c r="B11" s="4">
        <v>0.3527777777777778</v>
      </c>
      <c r="C11" t="s">
        <v>70</v>
      </c>
      <c r="M11">
        <v>34</v>
      </c>
      <c r="N11">
        <v>4</v>
      </c>
      <c r="O11">
        <v>24</v>
      </c>
      <c r="P11" s="15">
        <f>N11/O11</f>
        <v>0.16666666666666666</v>
      </c>
      <c r="Q11" s="15">
        <f>3.8*P11</f>
        <v>0.6333333333333333</v>
      </c>
      <c r="R11">
        <v>36</v>
      </c>
      <c r="S11" s="15">
        <f>M11*3.8</f>
        <v>129.2</v>
      </c>
    </row>
    <row r="12" spans="1:19" ht="13.5">
      <c r="A12" s="3">
        <v>39327</v>
      </c>
      <c r="C12" t="s">
        <v>68</v>
      </c>
      <c r="M12">
        <v>35</v>
      </c>
      <c r="N12">
        <v>1</v>
      </c>
      <c r="O12">
        <v>6</v>
      </c>
      <c r="P12" s="15">
        <f>N12/O12</f>
        <v>0.16666666666666666</v>
      </c>
      <c r="Q12" s="15">
        <f>3.8*P12</f>
        <v>0.6333333333333333</v>
      </c>
      <c r="R12">
        <v>37.5</v>
      </c>
      <c r="S12" s="15">
        <f>M12*3.8</f>
        <v>133</v>
      </c>
    </row>
    <row r="13" spans="1:19" ht="13.5">
      <c r="A13" s="3">
        <v>39327</v>
      </c>
      <c r="B13" s="4">
        <v>0.35625</v>
      </c>
      <c r="C13" t="s">
        <v>66</v>
      </c>
      <c r="M13">
        <v>36</v>
      </c>
      <c r="N13">
        <v>1</v>
      </c>
      <c r="O13">
        <v>6</v>
      </c>
      <c r="P13" s="15">
        <f>N13/O13</f>
        <v>0.16666666666666666</v>
      </c>
      <c r="Q13" s="15">
        <f>3.8*P13</f>
        <v>0.6333333333333333</v>
      </c>
      <c r="R13">
        <v>39</v>
      </c>
      <c r="S13" s="15">
        <f>M13*3.8</f>
        <v>136.79999999999998</v>
      </c>
    </row>
    <row r="14" spans="1:19" ht="13.5">
      <c r="A14" s="3">
        <v>39328</v>
      </c>
      <c r="B14" s="4">
        <v>0.375</v>
      </c>
      <c r="C14" t="s">
        <v>66</v>
      </c>
      <c r="M14">
        <v>37</v>
      </c>
      <c r="N14">
        <v>1</v>
      </c>
      <c r="O14">
        <v>6</v>
      </c>
      <c r="P14" s="15">
        <f>N14/O14</f>
        <v>0.16666666666666666</v>
      </c>
      <c r="Q14" s="15">
        <f>3.8*P14</f>
        <v>0.6333333333333333</v>
      </c>
      <c r="R14">
        <v>40</v>
      </c>
      <c r="S14" s="15">
        <f>M14*3.8</f>
        <v>140.6</v>
      </c>
    </row>
    <row r="15" spans="1:18" ht="13.5">
      <c r="A15" s="3">
        <v>39329</v>
      </c>
      <c r="B15" s="4">
        <v>0.3534722222222222</v>
      </c>
      <c r="C15" t="s">
        <v>70</v>
      </c>
      <c r="N15" s="8" t="s">
        <v>98</v>
      </c>
      <c r="O15" s="8"/>
      <c r="P15" s="8">
        <f>AVERAGE(P3:P14)</f>
        <v>0.16681633578658753</v>
      </c>
      <c r="Q15" s="8">
        <f>AVERAGE(Q3:Q14)</f>
        <v>0.6339020759890323</v>
      </c>
      <c r="R15" s="8"/>
    </row>
    <row r="16" spans="1:18" ht="13.5">
      <c r="A16" s="3">
        <v>39329</v>
      </c>
      <c r="B16" s="4"/>
      <c r="C16" t="s">
        <v>68</v>
      </c>
      <c r="N16" s="8"/>
      <c r="O16" s="8"/>
      <c r="P16" s="8"/>
      <c r="Q16" s="8"/>
      <c r="R16" s="8"/>
    </row>
    <row r="17" spans="1:4" ht="13.5">
      <c r="A17" s="3">
        <v>39330</v>
      </c>
      <c r="B17" s="4">
        <v>0.3611111111111111</v>
      </c>
      <c r="D17">
        <v>10</v>
      </c>
    </row>
    <row r="18" spans="1:4" ht="13.5">
      <c r="A18" s="3">
        <v>39331</v>
      </c>
      <c r="B18" s="4">
        <v>0.6125</v>
      </c>
      <c r="D18">
        <v>24</v>
      </c>
    </row>
    <row r="19" spans="1:4" ht="13.5">
      <c r="A19" s="3">
        <v>39332</v>
      </c>
      <c r="B19" s="4">
        <v>0.3722222222222222</v>
      </c>
      <c r="D19">
        <v>32.5</v>
      </c>
    </row>
    <row r="20" spans="1:3" ht="13.5">
      <c r="A20" s="20">
        <v>39332</v>
      </c>
      <c r="B20" s="4">
        <v>0.4236111111111111</v>
      </c>
      <c r="C20" t="s">
        <v>68</v>
      </c>
    </row>
    <row r="21" spans="1:4" ht="13.5">
      <c r="A21" s="3">
        <v>39333</v>
      </c>
      <c r="B21" s="4">
        <v>0.3645833333333333</v>
      </c>
      <c r="D21">
        <v>8</v>
      </c>
    </row>
    <row r="22" spans="1:4" ht="13.5">
      <c r="A22" s="3">
        <v>39334</v>
      </c>
      <c r="B22" s="30" t="s">
        <v>99</v>
      </c>
      <c r="D22">
        <v>20</v>
      </c>
    </row>
    <row r="23" spans="1:2" ht="13.5">
      <c r="A23" s="3"/>
      <c r="B23" s="30"/>
    </row>
    <row r="24" ht="13.5">
      <c r="A24" s="3"/>
    </row>
    <row r="31" spans="2:6" ht="13.5">
      <c r="B31" s="1" t="s">
        <v>62</v>
      </c>
      <c r="F31" s="1" t="s">
        <v>100</v>
      </c>
    </row>
    <row r="33" spans="2:7" ht="13.5">
      <c r="B33" t="s">
        <v>8</v>
      </c>
      <c r="C33" t="s">
        <v>63</v>
      </c>
      <c r="E33" t="s">
        <v>7</v>
      </c>
      <c r="F33" t="s">
        <v>8</v>
      </c>
      <c r="G33" t="s">
        <v>63</v>
      </c>
    </row>
    <row r="34" spans="1:3" ht="13.5">
      <c r="A34" t="s">
        <v>7</v>
      </c>
      <c r="B34" s="4">
        <v>0.625</v>
      </c>
      <c r="C34" t="s">
        <v>101</v>
      </c>
    </row>
    <row r="35" ht="13.5">
      <c r="A35" s="3">
        <v>39321</v>
      </c>
    </row>
    <row r="36" ht="13.5">
      <c r="D36" t="s">
        <v>102</v>
      </c>
    </row>
    <row r="39" ht="13.5">
      <c r="A39" s="8" t="s">
        <v>103</v>
      </c>
    </row>
    <row r="41" ht="13.5">
      <c r="A41" t="s">
        <v>104</v>
      </c>
    </row>
    <row r="42" ht="13.5">
      <c r="A42" t="s">
        <v>105</v>
      </c>
    </row>
    <row r="44" spans="1:3" ht="13.5">
      <c r="A44" t="s">
        <v>106</v>
      </c>
      <c r="B44" t="s">
        <v>107</v>
      </c>
      <c r="C44" t="s">
        <v>108</v>
      </c>
    </row>
    <row r="45" spans="1:3" ht="13.5">
      <c r="A45">
        <v>5</v>
      </c>
      <c r="B45">
        <v>7.5</v>
      </c>
      <c r="C45" s="15">
        <f>A45*3.785</f>
        <v>18.925</v>
      </c>
    </row>
    <row r="46" spans="1:19" ht="13.5">
      <c r="A46">
        <v>10</v>
      </c>
      <c r="B46">
        <v>9.5</v>
      </c>
      <c r="C46" s="15">
        <f>A46*3.785</f>
        <v>37.85</v>
      </c>
      <c r="S46" t="s">
        <v>102</v>
      </c>
    </row>
    <row r="47" spans="1:3" ht="13.5">
      <c r="A47">
        <v>15</v>
      </c>
      <c r="B47">
        <v>11</v>
      </c>
      <c r="C47" s="15">
        <f>A47*3.785</f>
        <v>56.775000000000006</v>
      </c>
    </row>
    <row r="48" spans="1:3" ht="13.5">
      <c r="A48">
        <v>20</v>
      </c>
      <c r="B48">
        <v>13</v>
      </c>
      <c r="C48" s="15">
        <f>A48*3.785</f>
        <v>75.7</v>
      </c>
    </row>
    <row r="49" spans="1:3" ht="13.5">
      <c r="A49">
        <v>30</v>
      </c>
      <c r="B49">
        <v>17</v>
      </c>
      <c r="C49" s="15">
        <f>A49*3.785</f>
        <v>113.55000000000001</v>
      </c>
    </row>
    <row r="50" spans="1:19" ht="13.5">
      <c r="A50">
        <v>40</v>
      </c>
      <c r="B50">
        <v>22</v>
      </c>
      <c r="C50" s="15">
        <f>A50*3.785</f>
        <v>151.4</v>
      </c>
      <c r="H50" t="s">
        <v>102</v>
      </c>
      <c r="S50" t="s">
        <v>102</v>
      </c>
    </row>
    <row r="51" spans="1:3" ht="13.5">
      <c r="A51">
        <v>50</v>
      </c>
      <c r="B51">
        <v>24</v>
      </c>
      <c r="C51" s="15">
        <f>A51*3.785</f>
        <v>189.25</v>
      </c>
    </row>
    <row r="52" spans="1:3" ht="13.5">
      <c r="A52">
        <v>60</v>
      </c>
      <c r="B52">
        <v>27.5</v>
      </c>
      <c r="C52" s="15">
        <f>A52*3.785</f>
        <v>227.10000000000002</v>
      </c>
    </row>
    <row r="53" spans="1:3" ht="13.5">
      <c r="A53">
        <v>70</v>
      </c>
      <c r="B53">
        <v>30</v>
      </c>
      <c r="C53" s="15">
        <f>A53*3.785</f>
        <v>264.95</v>
      </c>
    </row>
    <row r="54" spans="1:3" ht="13.5">
      <c r="A54">
        <v>80</v>
      </c>
      <c r="B54">
        <v>33</v>
      </c>
      <c r="C54" s="15">
        <f>A54*3.785</f>
        <v>302.8</v>
      </c>
    </row>
    <row r="55" spans="1:3" ht="13.5">
      <c r="A55">
        <v>90</v>
      </c>
      <c r="B55">
        <v>38</v>
      </c>
      <c r="C55" s="15">
        <f>A55*3.785</f>
        <v>340.65000000000003</v>
      </c>
    </row>
    <row r="56" spans="1:3" ht="13.5">
      <c r="A56">
        <v>100</v>
      </c>
      <c r="B56">
        <v>41</v>
      </c>
      <c r="C56" s="15">
        <f>A56*3.785</f>
        <v>378.5</v>
      </c>
    </row>
    <row r="57" spans="1:3" ht="13.5">
      <c r="A57">
        <v>110</v>
      </c>
      <c r="B57">
        <v>45</v>
      </c>
      <c r="C57" s="15">
        <f>A57*3.785</f>
        <v>416.35</v>
      </c>
    </row>
    <row r="58" spans="1:3" ht="13.5">
      <c r="A58">
        <v>120</v>
      </c>
      <c r="B58">
        <v>48</v>
      </c>
      <c r="C58" s="15">
        <f>A58*3.785</f>
        <v>454.20000000000005</v>
      </c>
    </row>
    <row r="59" spans="1:3" ht="13.5">
      <c r="A59">
        <v>130</v>
      </c>
      <c r="B59">
        <v>51.5</v>
      </c>
      <c r="C59" s="15">
        <f>A59*3.785</f>
        <v>492.05</v>
      </c>
    </row>
    <row r="60" spans="1:3" ht="13.5">
      <c r="A60">
        <v>140</v>
      </c>
      <c r="B60">
        <v>55</v>
      </c>
      <c r="C60" s="15">
        <f>A60*3.785</f>
        <v>529.9</v>
      </c>
    </row>
    <row r="61" spans="1:3" ht="13.5">
      <c r="A61">
        <v>150</v>
      </c>
      <c r="B61">
        <v>58</v>
      </c>
      <c r="C61" s="15">
        <f>A61*3.785</f>
        <v>567.75</v>
      </c>
    </row>
    <row r="62" spans="1:3" ht="13.5">
      <c r="A62">
        <v>160</v>
      </c>
      <c r="B62">
        <v>61</v>
      </c>
      <c r="C62" s="15">
        <f>A62*3.785</f>
        <v>605.6</v>
      </c>
    </row>
    <row r="63" spans="1:3" ht="13.5">
      <c r="A63">
        <v>165</v>
      </c>
      <c r="B63">
        <v>78</v>
      </c>
      <c r="C63" s="15">
        <f>A63*3.785</f>
        <v>624.525</v>
      </c>
    </row>
    <row r="65" ht="13.5">
      <c r="A65" t="s">
        <v>109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Q1">
      <selection activeCell="J16" sqref="J16"/>
    </sheetView>
  </sheetViews>
  <sheetFormatPr defaultColWidth="11.421875" defaultRowHeight="15"/>
  <cols>
    <col min="1" max="2" width="10.8515625" style="0" customWidth="1"/>
    <col min="3" max="3" width="8.8515625" style="0" customWidth="1"/>
    <col min="4" max="4" width="6.00390625" style="0" customWidth="1"/>
    <col min="5" max="5" width="5.00390625" style="0" customWidth="1"/>
    <col min="6" max="16384" width="10.8515625" style="0" customWidth="1"/>
  </cols>
  <sheetData>
    <row r="1" spans="1:8" ht="13.5">
      <c r="A1" s="26" t="s">
        <v>0</v>
      </c>
      <c r="B1" s="26"/>
      <c r="C1" s="26"/>
      <c r="D1" s="26"/>
      <c r="E1" s="17"/>
      <c r="F1" s="27"/>
      <c r="G1" s="27"/>
      <c r="H1" s="27"/>
    </row>
    <row r="2" spans="1:8" ht="13.5">
      <c r="A2" s="26"/>
      <c r="B2" s="28" t="s">
        <v>61</v>
      </c>
      <c r="C2" s="26"/>
      <c r="D2" s="26"/>
      <c r="E2" s="17"/>
      <c r="F2" s="26"/>
      <c r="G2" s="28" t="s">
        <v>62</v>
      </c>
      <c r="H2" s="26"/>
    </row>
    <row r="3" spans="1:8" ht="13.5">
      <c r="A3" s="26"/>
      <c r="B3" s="26"/>
      <c r="C3" s="26"/>
      <c r="D3" s="26"/>
      <c r="E3" s="17"/>
      <c r="F3" s="26"/>
      <c r="G3" s="26"/>
      <c r="H3" s="26"/>
    </row>
    <row r="4" spans="1:8" ht="13.5">
      <c r="A4" s="26" t="s">
        <v>7</v>
      </c>
      <c r="B4" s="26" t="s">
        <v>8</v>
      </c>
      <c r="C4" s="26" t="s">
        <v>63</v>
      </c>
      <c r="D4" s="26" t="s">
        <v>64</v>
      </c>
      <c r="E4" s="17"/>
      <c r="F4" s="26" t="s">
        <v>7</v>
      </c>
      <c r="G4" s="26" t="s">
        <v>8</v>
      </c>
      <c r="H4" s="26" t="s">
        <v>65</v>
      </c>
    </row>
    <row r="5" spans="1:8" ht="13.5">
      <c r="A5" s="27"/>
      <c r="B5" s="27"/>
      <c r="C5" s="27"/>
      <c r="D5" s="27"/>
      <c r="E5" s="17"/>
      <c r="F5" s="27"/>
      <c r="G5" s="27"/>
      <c r="H5" s="27"/>
    </row>
    <row r="6" spans="1:8" ht="13.5">
      <c r="A6" s="27"/>
      <c r="B6" s="27"/>
      <c r="C6" s="27"/>
      <c r="D6" s="27"/>
      <c r="E6" s="17"/>
      <c r="F6" s="27"/>
      <c r="G6" s="27"/>
      <c r="H6" s="27"/>
    </row>
    <row r="7" spans="1:8" ht="13.5">
      <c r="A7" s="27"/>
      <c r="B7" s="27"/>
      <c r="C7" s="27"/>
      <c r="D7" s="27"/>
      <c r="E7" s="17"/>
      <c r="F7" s="27"/>
      <c r="G7" s="27"/>
      <c r="H7" s="27"/>
    </row>
    <row r="8" spans="1:8" ht="13.5">
      <c r="A8" s="27"/>
      <c r="B8" s="27"/>
      <c r="C8" s="27"/>
      <c r="D8" s="27"/>
      <c r="E8" s="17"/>
      <c r="F8" s="27"/>
      <c r="G8" s="27"/>
      <c r="H8" s="27"/>
    </row>
    <row r="9" spans="1:8" ht="13.5">
      <c r="A9" s="27"/>
      <c r="B9" s="27"/>
      <c r="C9" s="27"/>
      <c r="D9" s="27"/>
      <c r="E9" s="17"/>
      <c r="F9" s="27"/>
      <c r="G9" s="27"/>
      <c r="H9" s="27"/>
    </row>
    <row r="10" spans="1:8" ht="13.5">
      <c r="A10" s="27"/>
      <c r="B10" s="27"/>
      <c r="C10" s="27"/>
      <c r="D10" s="27"/>
      <c r="E10" s="17"/>
      <c r="F10" s="27"/>
      <c r="G10" s="27"/>
      <c r="H10" s="27"/>
    </row>
    <row r="11" spans="1:8" ht="13.5">
      <c r="A11" s="27"/>
      <c r="B11" s="27"/>
      <c r="C11" s="27"/>
      <c r="D11" s="27"/>
      <c r="E11" s="17"/>
      <c r="F11" s="27"/>
      <c r="G11" s="27"/>
      <c r="H11" s="27"/>
    </row>
    <row r="12" spans="1:8" ht="13.5">
      <c r="A12" s="27"/>
      <c r="B12" s="27"/>
      <c r="C12" s="27"/>
      <c r="D12" s="27"/>
      <c r="E12" s="17"/>
      <c r="F12" s="27"/>
      <c r="G12" s="27"/>
      <c r="H12" s="27"/>
    </row>
    <row r="13" spans="1:8" ht="13.5">
      <c r="A13" s="27"/>
      <c r="B13" s="27"/>
      <c r="C13" s="27"/>
      <c r="D13" s="27"/>
      <c r="E13" s="17"/>
      <c r="F13" s="27"/>
      <c r="G13" s="27"/>
      <c r="H13" s="27"/>
    </row>
    <row r="14" spans="1:8" ht="13.5">
      <c r="A14" s="27"/>
      <c r="B14" s="27"/>
      <c r="C14" s="27"/>
      <c r="D14" s="27"/>
      <c r="E14" s="17"/>
      <c r="F14" s="27"/>
      <c r="G14" s="27"/>
      <c r="H14" s="27"/>
    </row>
    <row r="15" spans="1:8" ht="13.5">
      <c r="A15" s="27"/>
      <c r="B15" s="27"/>
      <c r="C15" s="27"/>
      <c r="D15" s="27"/>
      <c r="E15" s="17"/>
      <c r="F15" s="27"/>
      <c r="G15" s="27"/>
      <c r="H15" s="27"/>
    </row>
    <row r="16" spans="1:8" ht="13.5">
      <c r="A16" s="27"/>
      <c r="B16" s="27"/>
      <c r="C16" s="27"/>
      <c r="D16" s="27"/>
      <c r="E16" s="17"/>
      <c r="F16" s="27"/>
      <c r="G16" s="27"/>
      <c r="H16" s="27"/>
    </row>
    <row r="17" spans="1:8" ht="13.5">
      <c r="A17" s="27"/>
      <c r="B17" s="27"/>
      <c r="C17" s="27"/>
      <c r="D17" s="27"/>
      <c r="E17" s="17"/>
      <c r="F17" s="27"/>
      <c r="G17" s="27"/>
      <c r="H17" s="27"/>
    </row>
    <row r="18" spans="1:8" ht="13.5">
      <c r="A18" s="27"/>
      <c r="B18" s="27"/>
      <c r="C18" s="27"/>
      <c r="D18" s="27"/>
      <c r="E18" s="17"/>
      <c r="F18" s="27"/>
      <c r="G18" s="27"/>
      <c r="H18" s="27"/>
    </row>
    <row r="19" spans="1:8" ht="13.5">
      <c r="A19" s="27"/>
      <c r="B19" s="27"/>
      <c r="C19" s="27"/>
      <c r="D19" s="27"/>
      <c r="E19" s="17"/>
      <c r="F19" s="27"/>
      <c r="G19" s="27"/>
      <c r="H19" s="27"/>
    </row>
    <row r="20" spans="1:8" ht="13.5">
      <c r="A20" s="27"/>
      <c r="B20" s="27"/>
      <c r="C20" s="27"/>
      <c r="D20" s="27"/>
      <c r="E20" s="17"/>
      <c r="F20" s="27"/>
      <c r="G20" s="27"/>
      <c r="H20" s="27"/>
    </row>
    <row r="21" spans="1:8" ht="13.5">
      <c r="A21" s="27"/>
      <c r="B21" s="27"/>
      <c r="C21" s="27"/>
      <c r="D21" s="27"/>
      <c r="E21" s="17"/>
      <c r="F21" s="27"/>
      <c r="G21" s="27"/>
      <c r="H21" s="27"/>
    </row>
    <row r="22" spans="1:8" ht="13.5">
      <c r="A22" s="27"/>
      <c r="B22" s="27"/>
      <c r="C22" s="27"/>
      <c r="D22" s="27"/>
      <c r="E22" s="17"/>
      <c r="F22" s="27"/>
      <c r="G22" s="27"/>
      <c r="H22" s="27"/>
    </row>
    <row r="23" spans="1:8" ht="13.5">
      <c r="A23" s="27"/>
      <c r="B23" s="27"/>
      <c r="C23" s="27"/>
      <c r="D23" s="27"/>
      <c r="E23" s="17"/>
      <c r="F23" s="27"/>
      <c r="G23" s="27"/>
      <c r="H23" s="27"/>
    </row>
    <row r="24" spans="1:8" ht="13.5">
      <c r="A24" s="27"/>
      <c r="B24" s="27"/>
      <c r="C24" s="27"/>
      <c r="D24" s="27"/>
      <c r="E24" s="17"/>
      <c r="F24" s="27"/>
      <c r="G24" s="27"/>
      <c r="H24" s="27"/>
    </row>
    <row r="25" spans="1:8" ht="13.5">
      <c r="A25" s="27"/>
      <c r="B25" s="27"/>
      <c r="C25" s="27"/>
      <c r="D25" s="27"/>
      <c r="E25" s="17"/>
      <c r="F25" s="27"/>
      <c r="G25" s="27"/>
      <c r="H25" s="27"/>
    </row>
    <row r="26" spans="1:8" ht="13.5">
      <c r="A26" s="27"/>
      <c r="B26" s="27"/>
      <c r="C26" s="27"/>
      <c r="D26" s="27"/>
      <c r="E26" s="17"/>
      <c r="F26" s="27"/>
      <c r="G26" s="27"/>
      <c r="H26" s="27"/>
    </row>
    <row r="27" spans="1:8" ht="13.5">
      <c r="A27" s="27"/>
      <c r="B27" s="27"/>
      <c r="C27" s="27"/>
      <c r="D27" s="27"/>
      <c r="E27" s="17"/>
      <c r="F27" s="27"/>
      <c r="G27" s="27"/>
      <c r="H27" s="27"/>
    </row>
    <row r="28" spans="1:8" ht="13.5">
      <c r="A28" s="27"/>
      <c r="B28" s="27"/>
      <c r="C28" s="27"/>
      <c r="D28" s="27"/>
      <c r="E28" s="17"/>
      <c r="F28" s="27"/>
      <c r="G28" s="27"/>
      <c r="H28" s="27"/>
    </row>
    <row r="29" spans="1:8" ht="13.5">
      <c r="A29" s="27"/>
      <c r="B29" s="27"/>
      <c r="C29" s="27"/>
      <c r="D29" s="27"/>
      <c r="E29" s="17"/>
      <c r="F29" s="27"/>
      <c r="G29" s="27"/>
      <c r="H29" s="27"/>
    </row>
    <row r="30" spans="1:8" ht="13.5">
      <c r="A30" s="27"/>
      <c r="B30" s="27"/>
      <c r="C30" s="27"/>
      <c r="D30" s="27"/>
      <c r="E30" s="17"/>
      <c r="F30" s="27"/>
      <c r="G30" s="27"/>
      <c r="H30" s="27"/>
    </row>
    <row r="31" spans="1:8" ht="13.5">
      <c r="A31" s="27"/>
      <c r="B31" s="27"/>
      <c r="C31" s="27"/>
      <c r="D31" s="27"/>
      <c r="E31" s="17"/>
      <c r="F31" s="27"/>
      <c r="G31" s="27"/>
      <c r="H31" s="27"/>
    </row>
    <row r="32" spans="1:8" ht="13.5">
      <c r="A32" s="27"/>
      <c r="B32" s="27"/>
      <c r="C32" s="27"/>
      <c r="D32" s="27"/>
      <c r="E32" s="17"/>
      <c r="F32" s="27"/>
      <c r="G32" s="27"/>
      <c r="H32" s="27"/>
    </row>
    <row r="33" spans="1:8" ht="13.5">
      <c r="A33" s="27"/>
      <c r="B33" s="27"/>
      <c r="C33" s="27"/>
      <c r="D33" s="27"/>
      <c r="E33" s="17"/>
      <c r="F33" s="27"/>
      <c r="G33" s="27"/>
      <c r="H33" s="27"/>
    </row>
    <row r="34" spans="1:8" ht="13.5">
      <c r="A34" s="27"/>
      <c r="B34" s="27"/>
      <c r="C34" s="27"/>
      <c r="D34" s="27"/>
      <c r="E34" s="17"/>
      <c r="F34" s="27"/>
      <c r="G34" s="27"/>
      <c r="H34" s="27"/>
    </row>
    <row r="35" spans="1:8" ht="13.5">
      <c r="A35" s="27"/>
      <c r="B35" s="27"/>
      <c r="C35" s="27"/>
      <c r="D35" s="27"/>
      <c r="E35" s="17"/>
      <c r="F35" s="27"/>
      <c r="G35" s="27"/>
      <c r="H35" s="27"/>
    </row>
    <row r="36" spans="1:8" ht="13.5">
      <c r="A36" s="27"/>
      <c r="B36" s="27"/>
      <c r="C36" s="27"/>
      <c r="D36" s="27"/>
      <c r="E36" s="17"/>
      <c r="F36" s="27"/>
      <c r="G36" s="27"/>
      <c r="H36" s="27"/>
    </row>
    <row r="37" spans="1:8" ht="13.5">
      <c r="A37" s="27"/>
      <c r="B37" s="27"/>
      <c r="C37" s="27"/>
      <c r="D37" s="27"/>
      <c r="E37" s="17"/>
      <c r="F37" s="27"/>
      <c r="G37" s="27"/>
      <c r="H37" s="27"/>
    </row>
    <row r="38" spans="1:8" ht="13.5">
      <c r="A38" s="27"/>
      <c r="B38" s="27"/>
      <c r="C38" s="27"/>
      <c r="D38" s="27"/>
      <c r="E38" s="17"/>
      <c r="F38" s="27"/>
      <c r="G38" s="27"/>
      <c r="H38" s="27"/>
    </row>
    <row r="39" spans="1:8" ht="13.5">
      <c r="A39" s="27"/>
      <c r="B39" s="27"/>
      <c r="C39" s="27"/>
      <c r="D39" s="27"/>
      <c r="E39" s="17"/>
      <c r="F39" s="27"/>
      <c r="G39" s="27"/>
      <c r="H39" s="27"/>
    </row>
    <row r="40" spans="1:8" ht="13.5">
      <c r="A40" s="27"/>
      <c r="B40" s="27"/>
      <c r="C40" s="27"/>
      <c r="D40" s="27"/>
      <c r="E40" s="17"/>
      <c r="F40" s="27"/>
      <c r="G40" s="27"/>
      <c r="H40" s="27"/>
    </row>
    <row r="41" spans="1:8" ht="13.5">
      <c r="A41" s="27"/>
      <c r="B41" s="27"/>
      <c r="C41" s="27"/>
      <c r="D41" s="27"/>
      <c r="E41" s="17"/>
      <c r="F41" s="27"/>
      <c r="G41" s="27"/>
      <c r="H41" s="27"/>
    </row>
    <row r="42" spans="1:8" ht="13.5">
      <c r="A42" s="27"/>
      <c r="B42" s="27"/>
      <c r="C42" s="27"/>
      <c r="D42" s="27"/>
      <c r="E42" s="17"/>
      <c r="F42" s="27"/>
      <c r="G42" s="27"/>
      <c r="H42" s="27"/>
    </row>
    <row r="43" spans="1:8" ht="13.5">
      <c r="A43" s="27"/>
      <c r="B43" s="27"/>
      <c r="C43" s="27"/>
      <c r="D43" s="27"/>
      <c r="E43" s="17"/>
      <c r="F43" s="27"/>
      <c r="G43" s="27"/>
      <c r="H43" s="27"/>
    </row>
    <row r="44" spans="1:8" ht="13.5">
      <c r="A44" s="27"/>
      <c r="B44" s="27"/>
      <c r="C44" s="27"/>
      <c r="D44" s="27"/>
      <c r="E44" s="17"/>
      <c r="F44" s="27"/>
      <c r="G44" s="27"/>
      <c r="H44" s="27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4" sqref="D24"/>
    </sheetView>
  </sheetViews>
  <sheetFormatPr defaultColWidth="9.140625" defaultRowHeight="15"/>
  <cols>
    <col min="1" max="1" width="9.8515625" style="0" customWidth="1"/>
    <col min="2" max="16384" width="8.7109375" style="0" customWidth="1"/>
  </cols>
  <sheetData>
    <row r="1" ht="13.5">
      <c r="A1" t="s">
        <v>0</v>
      </c>
    </row>
    <row r="2" ht="13.5">
      <c r="B2" s="1" t="s">
        <v>62</v>
      </c>
    </row>
    <row r="4" spans="1:3" ht="13.5">
      <c r="A4" t="s">
        <v>7</v>
      </c>
      <c r="B4" t="s">
        <v>8</v>
      </c>
      <c r="C4" t="s">
        <v>65</v>
      </c>
    </row>
    <row r="5" spans="1:3" ht="13.5">
      <c r="A5" s="3">
        <v>39321</v>
      </c>
      <c r="B5" s="4">
        <v>0.625</v>
      </c>
      <c r="C5" t="s">
        <v>101</v>
      </c>
    </row>
    <row r="6" spans="1:3" ht="13.5">
      <c r="A6" s="3">
        <v>39322</v>
      </c>
      <c r="B6" s="4">
        <v>0.3541666666666667</v>
      </c>
      <c r="C6">
        <v>51.5</v>
      </c>
    </row>
    <row r="7" spans="1:3" ht="13.5">
      <c r="A7" s="3">
        <v>39323</v>
      </c>
      <c r="B7" s="4">
        <v>0.36944444444444446</v>
      </c>
      <c r="C7">
        <v>59</v>
      </c>
    </row>
    <row r="8" spans="1:3" ht="13.5">
      <c r="A8" s="3">
        <v>39324</v>
      </c>
      <c r="B8" s="4">
        <v>0.36180555555555555</v>
      </c>
      <c r="C8">
        <v>51.5</v>
      </c>
    </row>
    <row r="9" spans="1:4" ht="13.5">
      <c r="A9" s="3">
        <v>39324</v>
      </c>
      <c r="B9" s="4">
        <v>0.4166666666666667</v>
      </c>
      <c r="C9">
        <v>78</v>
      </c>
      <c r="D9" t="s">
        <v>69</v>
      </c>
    </row>
    <row r="10" spans="1:3" ht="13.5">
      <c r="A10" s="3">
        <v>39325</v>
      </c>
      <c r="B10" s="4">
        <v>0.3645833333333333</v>
      </c>
      <c r="C10">
        <v>57</v>
      </c>
    </row>
    <row r="11" spans="1:3" ht="13.5">
      <c r="A11" s="3">
        <v>39326</v>
      </c>
      <c r="B11" s="4">
        <v>0.35625</v>
      </c>
      <c r="C11">
        <v>47</v>
      </c>
    </row>
    <row r="12" spans="1:4" ht="13.5">
      <c r="A12" s="3">
        <v>39327</v>
      </c>
      <c r="B12" s="4">
        <v>1.4166666666666667</v>
      </c>
      <c r="D12" t="s">
        <v>69</v>
      </c>
    </row>
    <row r="13" spans="1:3" ht="13.5">
      <c r="A13" s="3">
        <v>39327</v>
      </c>
      <c r="B13" s="4">
        <v>0.5416666666666666</v>
      </c>
      <c r="C13">
        <v>52</v>
      </c>
    </row>
    <row r="14" spans="1:3" ht="13.5">
      <c r="A14" s="3">
        <v>39328</v>
      </c>
      <c r="B14" s="4">
        <v>0.375</v>
      </c>
      <c r="C14">
        <v>56</v>
      </c>
    </row>
    <row r="15" spans="1:3" ht="13.5">
      <c r="A15" s="3">
        <v>39329</v>
      </c>
      <c r="B15" s="4">
        <v>0.36180555555555555</v>
      </c>
      <c r="C15">
        <v>48</v>
      </c>
    </row>
    <row r="16" spans="1:4" ht="13.5">
      <c r="A16" s="3">
        <v>39329</v>
      </c>
      <c r="B16" s="4">
        <v>0.4375</v>
      </c>
      <c r="C16">
        <v>78</v>
      </c>
      <c r="D16" t="s">
        <v>69</v>
      </c>
    </row>
    <row r="17" spans="1:3" ht="13.5">
      <c r="A17" s="3">
        <v>39330</v>
      </c>
      <c r="B17" s="4">
        <v>0.40277777777777773</v>
      </c>
      <c r="C17">
        <v>55</v>
      </c>
    </row>
    <row r="18" spans="1:3" ht="13.5">
      <c r="A18" s="3">
        <v>39332</v>
      </c>
      <c r="B18" s="4">
        <v>0.11666666666666665</v>
      </c>
      <c r="C18">
        <v>43</v>
      </c>
    </row>
    <row r="19" spans="1:3" ht="13.5">
      <c r="A19" s="3">
        <v>39332</v>
      </c>
      <c r="B19" s="4">
        <v>0.37152777777777773</v>
      </c>
      <c r="C19">
        <v>37</v>
      </c>
    </row>
    <row r="20" spans="1:4" ht="13.5">
      <c r="A20" s="3">
        <v>39332</v>
      </c>
      <c r="B20" s="4">
        <v>0.4236111111111111</v>
      </c>
      <c r="C20">
        <v>78</v>
      </c>
      <c r="D20" t="s">
        <v>69</v>
      </c>
    </row>
    <row r="21" spans="1:3" ht="13.5">
      <c r="A21" s="3">
        <v>39333</v>
      </c>
      <c r="B21" s="4">
        <v>0.3625</v>
      </c>
      <c r="C21">
        <v>59</v>
      </c>
    </row>
    <row r="22" spans="1:3" ht="13.5">
      <c r="A22" s="3">
        <v>39334</v>
      </c>
      <c r="B22" s="4">
        <v>0.4659722222222222</v>
      </c>
      <c r="C22">
        <v>51</v>
      </c>
    </row>
    <row r="23" spans="1:4" ht="13.5">
      <c r="A23" s="13">
        <v>39334</v>
      </c>
      <c r="B23" s="14">
        <v>0.7291666666666666</v>
      </c>
      <c r="C23">
        <v>78</v>
      </c>
      <c r="D23" t="s">
        <v>110</v>
      </c>
    </row>
    <row r="24" spans="1:3" ht="13.5">
      <c r="A24" s="13">
        <v>-618102</v>
      </c>
      <c r="B24" s="14">
        <v>0.3576388888888889</v>
      </c>
      <c r="C24">
        <v>59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9.140625" defaultRowHeight="15"/>
  <cols>
    <col min="1" max="16384" width="8.7109375" style="0" customWidth="1"/>
  </cols>
  <sheetData>
    <row r="1" ht="13.5">
      <c r="A1" t="s">
        <v>0</v>
      </c>
    </row>
    <row r="2" ht="13.5">
      <c r="B2" s="1" t="s">
        <v>100</v>
      </c>
    </row>
    <row r="4" spans="1:3" ht="13.5">
      <c r="A4" t="s">
        <v>7</v>
      </c>
      <c r="B4" t="s">
        <v>8</v>
      </c>
      <c r="C4" t="s">
        <v>63</v>
      </c>
    </row>
    <row r="5" spans="1:3" ht="13.5">
      <c r="A5" s="13">
        <v>39331</v>
      </c>
      <c r="B5" s="4">
        <v>0.11458333333333333</v>
      </c>
      <c r="C5">
        <v>90</v>
      </c>
    </row>
    <row r="6" spans="1:3" ht="13.5">
      <c r="A6" s="13">
        <v>39333</v>
      </c>
      <c r="B6" s="4">
        <v>0.3645833333333333</v>
      </c>
      <c r="C6">
        <v>89.9</v>
      </c>
    </row>
    <row r="7" ht="13.5">
      <c r="B7" s="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37">
      <selection activeCell="A1" sqref="A1"/>
    </sheetView>
  </sheetViews>
  <sheetFormatPr defaultColWidth="12.57421875" defaultRowHeight="15"/>
  <cols>
    <col min="1" max="16384" width="11.8515625" style="0" customWidth="1"/>
  </cols>
  <sheetData>
    <row r="1" spans="1:2" ht="13.5">
      <c r="A1" t="s">
        <v>92</v>
      </c>
      <c r="B1" t="s">
        <v>111</v>
      </c>
    </row>
    <row r="2" spans="1:2" ht="13.5">
      <c r="A2">
        <v>5</v>
      </c>
      <c r="B2">
        <v>7.5</v>
      </c>
    </row>
    <row r="3" spans="1:2" ht="13.5">
      <c r="A3">
        <v>10</v>
      </c>
      <c r="B3">
        <v>9.5</v>
      </c>
    </row>
    <row r="4" spans="1:2" ht="13.5">
      <c r="A4">
        <v>30</v>
      </c>
      <c r="B4">
        <v>17</v>
      </c>
    </row>
    <row r="5" spans="1:2" ht="13.5">
      <c r="A5">
        <v>40</v>
      </c>
      <c r="B5">
        <v>22</v>
      </c>
    </row>
    <row r="6" spans="1:2" ht="13.5">
      <c r="A6">
        <v>50</v>
      </c>
      <c r="B6">
        <v>24</v>
      </c>
    </row>
    <row r="7" spans="1:4" ht="13.5">
      <c r="A7">
        <v>60</v>
      </c>
      <c r="B7">
        <v>27.5</v>
      </c>
      <c r="D7" t="s">
        <v>112</v>
      </c>
    </row>
    <row r="8" spans="1:2" ht="13.5">
      <c r="A8">
        <v>70</v>
      </c>
      <c r="B8">
        <v>30</v>
      </c>
    </row>
    <row r="9" spans="1:2" ht="13.5">
      <c r="A9">
        <v>80</v>
      </c>
      <c r="B9">
        <v>33</v>
      </c>
    </row>
    <row r="10" spans="1:2" ht="13.5">
      <c r="A10">
        <v>90</v>
      </c>
      <c r="B10">
        <v>38</v>
      </c>
    </row>
    <row r="11" spans="1:2" ht="13.5">
      <c r="A11">
        <v>100</v>
      </c>
      <c r="B11">
        <v>41</v>
      </c>
    </row>
    <row r="12" spans="1:2" ht="13.5">
      <c r="A12">
        <v>110</v>
      </c>
      <c r="B12">
        <v>45</v>
      </c>
    </row>
    <row r="13" spans="1:2" ht="13.5">
      <c r="A13">
        <v>120</v>
      </c>
      <c r="B13">
        <v>48</v>
      </c>
    </row>
    <row r="14" spans="1:2" ht="13.5">
      <c r="A14">
        <v>130</v>
      </c>
      <c r="B14">
        <v>51.5</v>
      </c>
    </row>
    <row r="15" spans="1:2" ht="13.5">
      <c r="A15">
        <v>140</v>
      </c>
      <c r="B15">
        <v>55</v>
      </c>
    </row>
    <row r="16" spans="1:2" ht="13.5">
      <c r="A16">
        <v>150</v>
      </c>
      <c r="B16">
        <v>58</v>
      </c>
    </row>
    <row r="17" spans="1:2" ht="13.5">
      <c r="A17">
        <v>160</v>
      </c>
      <c r="B17">
        <v>61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2007-09-30T03:20:35Z</dcterms:created>
  <dcterms:modified xsi:type="dcterms:W3CDTF">1601-01-01T07:00:00Z</dcterms:modified>
  <cp:category/>
  <cp:version/>
  <cp:contentType/>
  <cp:contentStatus/>
  <cp:revision>1</cp:revision>
</cp:coreProperties>
</file>