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3" activeTab="0"/>
  </bookViews>
  <sheets>
    <sheet name="Energy" sheetId="1" r:id="rId1"/>
    <sheet name="Holding and Fresh data" sheetId="2" r:id="rId2"/>
    <sheet name="RecycleWaste" sheetId="3" r:id="rId3"/>
    <sheet name="Propane" sheetId="4" r:id="rId4"/>
    <sheet name="Weekly water use" sheetId="5" r:id="rId5"/>
    <sheet name="Weekly fuel use" sheetId="6" r:id="rId6"/>
    <sheet name="Calibrations" sheetId="7" r:id="rId7"/>
    <sheet name="Energy blank form" sheetId="8" r:id="rId8"/>
    <sheet name="Holding and  fresh blank form" sheetId="9" r:id="rId9"/>
  </sheets>
  <definedNames>
    <definedName name="_xlnm.Print_Area" localSheetId="0">'Energy'!$A$1:$K$38</definedName>
  </definedNames>
  <calcPr fullCalcOnLoad="1"/>
</workbook>
</file>

<file path=xl/sharedStrings.xml><?xml version="1.0" encoding="utf-8"?>
<sst xmlns="http://schemas.openxmlformats.org/spreadsheetml/2006/main" count="260" uniqueCount="152">
  <si>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</si>
  <si>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</si>
  <si>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</si>
  <si>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</si>
  <si>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</si>
  <si>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</si>
  <si>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</si>
  <si>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</si>
  <si>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</si>
  <si>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</si>
  <si>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</si>
  <si>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</si>
  <si>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</si>
  <si>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</si>
  <si>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</si>
  <si>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</si>
  <si>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</si>
  <si>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</si>
  <si>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</si>
  <si>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</si>
  <si>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</si>
  <si>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</si>
  <si>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</si>
  <si>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</si>
  <si>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</si>
  <si>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</si>
  <si>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</si>
  <si>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</si>
  <si>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</si>
  <si>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</si>
  <si>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2hr0min</t>
  </si>
  <si>
    <t>3hr25min</t>
  </si>
  <si>
    <t>6hr3min</t>
  </si>
  <si>
    <t>Kwh Consumed (L10s):</t>
  </si>
  <si>
    <t>Engine:</t>
  </si>
  <si>
    <t>Engine Usage</t>
  </si>
  <si>
    <t>Total Fuel Usage</t>
  </si>
  <si>
    <t>Port</t>
  </si>
  <si>
    <t>Starboard</t>
  </si>
  <si>
    <t>(Previous Day)</t>
  </si>
  <si>
    <t>(@ 1gal/hr)</t>
  </si>
  <si>
    <t>1hr25min</t>
  </si>
  <si>
    <t>NO READING TODAY</t>
  </si>
  <si>
    <t>6hr39min</t>
  </si>
  <si>
    <t>5hr14min</t>
  </si>
  <si>
    <t>GALLONS USED 9/9 - 9/16: 33.65gal</t>
  </si>
  <si>
    <t>0hr41min</t>
  </si>
  <si>
    <t>ZEROED</t>
  </si>
  <si>
    <t>5hr7min</t>
  </si>
  <si>
    <t>4hr1min</t>
  </si>
  <si>
    <t>4hr13min</t>
  </si>
  <si>
    <t>6hr20min</t>
  </si>
  <si>
    <t>7hr48min</t>
  </si>
  <si>
    <t>3hr</t>
  </si>
  <si>
    <t>2hr48min</t>
  </si>
  <si>
    <t>2hr5min</t>
  </si>
  <si>
    <t>2hr30min</t>
  </si>
  <si>
    <t>5hr45min</t>
  </si>
  <si>
    <t>5hr6min</t>
  </si>
  <si>
    <t>37 miles travelled today</t>
  </si>
  <si>
    <t>4hr</t>
  </si>
  <si>
    <t>57min</t>
  </si>
  <si>
    <t>9hr51min</t>
  </si>
  <si>
    <t>2hrs5min</t>
  </si>
  <si>
    <t>3hr32min</t>
  </si>
  <si>
    <t>3hrs40min</t>
  </si>
  <si>
    <t>5hrs50min</t>
  </si>
  <si>
    <t>Systems Reports:</t>
  </si>
  <si>
    <t>HOLDING TANK:</t>
  </si>
  <si>
    <t>FRESH WATER:</t>
  </si>
  <si>
    <t>Level:</t>
  </si>
  <si>
    <t>CM</t>
  </si>
  <si>
    <t>Level:(cm)</t>
  </si>
  <si>
    <t>LOW</t>
  </si>
  <si>
    <t>MID</t>
  </si>
  <si>
    <t>PUMP OUT</t>
  </si>
  <si>
    <t>FILL UP ROCHE</t>
  </si>
  <si>
    <t>FULL</t>
  </si>
  <si>
    <t>PUMPED OUT 5pm</t>
  </si>
  <si>
    <t>FILL UP FRIDAY HARBOR 5pm</t>
  </si>
  <si>
    <t>EMPTY</t>
  </si>
  <si>
    <t>&lt;10</t>
  </si>
  <si>
    <t>PUMPED OUT</t>
  </si>
  <si>
    <t>PUMPED OUT 11:30am</t>
  </si>
  <si>
    <t>&lt;20?</t>
  </si>
  <si>
    <t>FILLED UP 9:30am</t>
  </si>
  <si>
    <t>FILLED UP</t>
  </si>
  <si>
    <t>?</t>
  </si>
  <si>
    <t>EMPTIED</t>
  </si>
  <si>
    <t>PUMPED OUT 10am</t>
  </si>
  <si>
    <t>FILLED UP @ ROCHE 10am</t>
  </si>
  <si>
    <t>PUMPED OUT 10:30am</t>
  </si>
  <si>
    <t>FILLED UP 10:30am</t>
  </si>
  <si>
    <t>&lt;21</t>
  </si>
  <si>
    <t>Pumped out at roche at 4</t>
  </si>
  <si>
    <t>Filled up at roche at 4</t>
  </si>
  <si>
    <t>RECYCLE &amp; WASTE:</t>
  </si>
  <si>
    <t>Recycle:</t>
  </si>
  <si>
    <t>Waste:</t>
  </si>
  <si>
    <t>Compost</t>
  </si>
  <si>
    <t>Mass (kg)</t>
  </si>
  <si>
    <t>PROPANE:</t>
  </si>
  <si>
    <t>Weekly water use</t>
  </si>
  <si>
    <t>Conversion factor=</t>
  </si>
  <si>
    <t>liters/centimeter</t>
  </si>
  <si>
    <t>gallons/centimeter</t>
  </si>
  <si>
    <t>WEEK2</t>
  </si>
  <si>
    <t>Daily per person use (gallons)</t>
  </si>
  <si>
    <t>Notes</t>
  </si>
  <si>
    <t>Date</t>
  </si>
  <si>
    <t>Centimeters</t>
  </si>
  <si>
    <t>Conversion to gallons</t>
  </si>
  <si>
    <t>Daily difference</t>
  </si>
  <si>
    <t>Averages</t>
  </si>
  <si>
    <t>WEEK3</t>
  </si>
  <si>
    <t>Conversion</t>
  </si>
  <si>
    <t>Daily Difference</t>
  </si>
  <si>
    <t>Week4</t>
  </si>
  <si>
    <t>No dinner on board</t>
  </si>
  <si>
    <t>Week 1</t>
  </si>
  <si>
    <t>Fuel used (gal)</t>
  </si>
  <si>
    <t>Total</t>
  </si>
  <si>
    <t>Week 2</t>
  </si>
  <si>
    <t>Week 3</t>
  </si>
  <si>
    <t>Week 4</t>
  </si>
  <si>
    <t>Week 5</t>
  </si>
  <si>
    <t>Totals</t>
  </si>
  <si>
    <t>HOLDING TANK CALIBRATION</t>
  </si>
  <si>
    <t>Total gal</t>
  </si>
  <si>
    <t>Gallons</t>
  </si>
  <si>
    <t>Pumps</t>
  </si>
  <si>
    <t>Gal/pump</t>
  </si>
  <si>
    <t>L/pump</t>
  </si>
  <si>
    <t>Cm</t>
  </si>
  <si>
    <t>Total L</t>
  </si>
  <si>
    <t>mean</t>
  </si>
  <si>
    <t>D</t>
  </si>
  <si>
    <t>Trend~</t>
  </si>
  <si>
    <t>l/cm =</t>
  </si>
  <si>
    <t>gal/cm</t>
  </si>
  <si>
    <t>Insights:</t>
  </si>
  <si>
    <t xml:space="preserve">Every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</si>
  <si>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</si>
  <si>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</si>
  <si>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</si>
  <si>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</si>
  <si>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</si>
  <si>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</si>
  <si>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 xml:space="preserve"> </t>
  </si>
  <si>
    <t xml:space="preserve">l/cm = </t>
  </si>
  <si>
    <t>Total Fresh volume:</t>
  </si>
  <si>
    <t>Liters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</si>
</sst>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H:MM"/>
    <numFmt numFmtId="167" formatCode="0"/>
    <numFmt numFmtId="168" formatCode="MM/DD/YY"/>
    <numFmt numFmtId="169" formatCode="HH:MM:SS\ AM/PM"/>
    <numFmt numFmtId="170" formatCode="HH:MM\ AM/PM"/>
    <numFmt numFmtId="171" formatCode="D\-MMM"/>
    <numFmt numFmtId="172" formatCode="D\-MMM;@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9"/>
      <name val="Arial"/>
      <family val="5"/>
    </font>
    <font>
      <sz val="8"/>
      <name val="Verdana"/>
      <family val="5"/>
    </font>
    <font>
      <b/>
      <sz val="8"/>
      <name val="Verdana"/>
      <family val="5"/>
    </font>
    <font>
      <b/>
      <sz val="8.8"/>
      <name val="Verdana"/>
      <family val="5"/>
    </font>
    <font>
      <sz val="6.2"/>
      <name val="Arial"/>
      <family val="5"/>
    </font>
    <font>
      <sz val="7.1"/>
      <name val="Arial"/>
      <family val="5"/>
    </font>
    <font>
      <sz val="5.6"/>
      <name val="Arial"/>
      <family val="5"/>
    </font>
    <font>
      <sz val="8"/>
      <name val="Arial"/>
      <family val="5"/>
    </font>
    <font>
      <b/>
      <sz val="8"/>
      <name val="Arial"/>
      <family val="5"/>
    </font>
    <font>
      <b/>
      <sz val="10"/>
      <name val="Arial"/>
      <family val="5"/>
    </font>
    <font>
      <sz val="5.9"/>
      <name val="Arial"/>
      <family val="5"/>
    </font>
    <font>
      <b/>
      <sz val="9"/>
      <name val="Arial"/>
      <family val="5"/>
    </font>
    <font>
      <sz val="5.5"/>
      <name val="Arial"/>
      <family val="5"/>
    </font>
    <font>
      <b/>
      <sz val="8.5"/>
      <name val="Arial"/>
      <family val="5"/>
    </font>
    <font>
      <sz val="4.9"/>
      <name val="Arial"/>
      <family val="5"/>
    </font>
    <font>
      <sz val="5.7"/>
      <name val="Arial"/>
      <family val="5"/>
    </font>
    <font>
      <b/>
      <sz val="8.8"/>
      <name val="Arial"/>
      <family val="5"/>
    </font>
    <font>
      <sz val="6.7"/>
      <name val="Arial"/>
      <family val="5"/>
    </font>
    <font>
      <sz val="8.8"/>
      <name val="Arial"/>
      <family val="5"/>
    </font>
    <font>
      <b/>
      <sz val="10.3"/>
      <name val="Arial"/>
      <family val="5"/>
    </font>
    <font>
      <sz val="9.2"/>
      <name val="Arial"/>
      <family val="5"/>
    </font>
    <font>
      <sz val="12"/>
      <name val="Arial"/>
      <family val="5"/>
    </font>
    <font>
      <sz val="14"/>
      <name val="Arial"/>
      <family val="5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6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5" fontId="16" fillId="0" borderId="10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4" fontId="16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6" fillId="0" borderId="0" xfId="0" applyFont="1" applyBorder="1" applyAlignment="1">
      <alignment/>
    </xf>
    <xf numFmtId="164" fontId="0" fillId="0" borderId="0" xfId="0" applyBorder="1" applyAlignment="1">
      <alignment/>
    </xf>
    <xf numFmtId="164" fontId="16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16" fillId="24" borderId="0" xfId="0" applyFont="1" applyFill="1" applyAlignment="1">
      <alignment/>
    </xf>
    <xf numFmtId="164" fontId="0" fillId="24" borderId="0" xfId="0" applyFill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4" fontId="16" fillId="0" borderId="11" xfId="0" applyFont="1" applyBorder="1" applyAlignment="1">
      <alignment horizontal="right"/>
    </xf>
    <xf numFmtId="164" fontId="0" fillId="0" borderId="11" xfId="0" applyBorder="1" applyAlignment="1">
      <alignment/>
    </xf>
    <xf numFmtId="164" fontId="16" fillId="0" borderId="11" xfId="0" applyFont="1" applyBorder="1" applyAlignment="1">
      <alignment/>
    </xf>
    <xf numFmtId="164" fontId="16" fillId="0" borderId="11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DD2D32"/>
      <rgbColor rgb="00006411"/>
      <rgbColor rgb="00000080"/>
      <rgbColor rgb="00FEA746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58C"/>
      <rgbColor rgb="0000FFFF"/>
      <rgbColor rgb="006711FF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63AAFE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6535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1: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use'!$G$10</c:f>
              <c:numCache/>
            </c:numRef>
          </c:val>
        </c:ser>
        <c:ser>
          <c:idx val="6"/>
          <c:order val="6"/>
          <c:spPr>
            <a:solidFill>
              <a:srgbClr val="8653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use'!$G$11</c:f>
              <c:numCache/>
            </c:numRef>
          </c:val>
        </c:ser>
        <c:axId val="39138767"/>
        <c:axId val="16704584"/>
      </c:bar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04584"/>
        <c:crossesAt val="0"/>
        <c:auto val="1"/>
        <c:lblOffset val="100"/>
        <c:noMultiLvlLbl val="0"/>
      </c:catAx>
      <c:valAx>
        <c:axId val="1670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8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Calibrations!$G$2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65028313"/>
        <c:axId val="48383906"/>
      </c:scatterChart>
      <c:valAx>
        <c:axId val="6502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83906"/>
        <c:crosses val="autoZero"/>
        <c:crossBetween val="midCat"/>
        <c:dispUnits/>
      </c:valAx>
      <c:valAx>
        <c:axId val="4838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2831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'Weekly fuel use'!$G$2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'Weekly fuel use'!$F$3:$F$14</c:f>
              <c:numCache/>
            </c:numRef>
          </c:xVal>
          <c:yVal>
            <c:numRef>
              <c:f>'Weekly fuel use'!$G$3:$G$14</c:f>
              <c:numCache/>
            </c:numRef>
          </c:yVal>
          <c:smooth val="0"/>
        </c:ser>
        <c:axId val="32801971"/>
        <c:axId val="26782284"/>
      </c:scatterChart>
      <c:valAx>
        <c:axId val="32801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Height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82284"/>
        <c:crosses val="autoZero"/>
        <c:crossBetween val="midCat"/>
        <c:dispUnits/>
      </c:valAx>
      <c:valAx>
        <c:axId val="26782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0197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2: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use'!$E$5:$F$5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use'!$E$6:$F$6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use'!$E$7:$F$7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use'!$E$8:$F$8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use'!$E$9:$F$9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use'!$E$10:$F$10</c:f>
              <c:numCache/>
            </c:numRef>
          </c:val>
        </c:ser>
        <c:axId val="16123529"/>
        <c:axId val="10894034"/>
      </c:barChart>
      <c:catAx>
        <c:axId val="1612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94034"/>
        <c:crossesAt val="0"/>
        <c:auto val="1"/>
        <c:lblOffset val="100"/>
        <c:noMultiLvlLbl val="0"/>
      </c:catAx>
      <c:valAx>
        <c:axId val="1089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23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3: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use'!$G$5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use'!$G$7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use'!$G$8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'Weekly water use'!$G$11</c:f>
              <c:numCache/>
            </c:numRef>
          </c:val>
        </c:ser>
        <c:axId val="30937443"/>
        <c:axId val="10001532"/>
      </c:barChart>
      <c:catAx>
        <c:axId val="3093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01532"/>
        <c:crossesAt val="0"/>
        <c:auto val="1"/>
        <c:lblOffset val="100"/>
        <c:noMultiLvlLbl val="0"/>
      </c:catAx>
      <c:valAx>
        <c:axId val="10001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7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Week 1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'Weekly fuel use'!$B$2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use'!$A$3:$A$9</c:f>
              <c:strCache/>
            </c:strRef>
          </c:cat>
          <c:val>
            <c:numRef>
              <c:f>'Weekly fuel use'!$B$3:$B$9</c:f>
              <c:numCache/>
            </c:numRef>
          </c:val>
        </c:ser>
        <c:axId val="22904925"/>
        <c:axId val="4817734"/>
      </c:bar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734"/>
        <c:crossesAt val="0"/>
        <c:auto val="1"/>
        <c:lblOffset val="100"/>
        <c:noMultiLvlLbl val="0"/>
      </c:catAx>
      <c:valAx>
        <c:axId val="481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04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Week 2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use'!$A$18:$A$22</c:f>
              <c:strCache/>
            </c:strRef>
          </c:cat>
          <c:val>
            <c:numRef>
              <c:f>'Weekly fuel use'!$B$18:$B$22</c:f>
              <c:numCache/>
            </c:numRef>
          </c:val>
        </c:ser>
        <c:axId val="43359607"/>
        <c:axId val="54692144"/>
      </c:bar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92144"/>
        <c:crossesAt val="0"/>
        <c:auto val="1"/>
        <c:lblOffset val="100"/>
        <c:noMultiLvlLbl val="0"/>
      </c:catAx>
      <c:valAx>
        <c:axId val="5469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Week 3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use'!$A$31:$A$35,'Weekly fuel use'!$A$37</c:f>
              <c:strCache/>
            </c:strRef>
          </c:cat>
          <c:val>
            <c:numRef>
              <c:f>'Weekly fuel use'!$B$31:$B$35,'Weekly fuel use'!$B$37</c:f>
              <c:numCache/>
            </c:numRef>
          </c:val>
        </c:ser>
        <c:axId val="22467249"/>
        <c:axId val="878650"/>
      </c:barChart>
      <c:catAx>
        <c:axId val="2246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8650"/>
        <c:crossesAt val="0"/>
        <c:auto val="1"/>
        <c:lblOffset val="100"/>
        <c:noMultiLvlLbl val="0"/>
      </c:catAx>
      <c:valAx>
        <c:axId val="878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7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4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use'!$A$45:$A$51</c:f>
              <c:strCache/>
            </c:strRef>
          </c:cat>
          <c:val>
            <c:numRef>
              <c:f>'Weekly fuel use'!$B$45:$B$51</c:f>
              <c:numCache/>
            </c:numRef>
          </c:val>
        </c:ser>
        <c:axId val="7907851"/>
        <c:axId val="4061796"/>
      </c:barChart>
      <c:catAx>
        <c:axId val="790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1796"/>
        <c:crossesAt val="0"/>
        <c:auto val="1"/>
        <c:lblOffset val="100"/>
        <c:noMultiLvlLbl val="0"/>
      </c:catAx>
      <c:valAx>
        <c:axId val="4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0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5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use'!$A$58:$A$63</c:f>
              <c:strCache/>
            </c:strRef>
          </c:cat>
          <c:val>
            <c:numRef>
              <c:f>'Weekly fuel use'!$B$58:$B$63</c:f>
              <c:numCache/>
            </c:numRef>
          </c:val>
        </c:ser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0030"/>
        <c:crossesAt val="0"/>
        <c:auto val="1"/>
        <c:lblOffset val="100"/>
        <c:noMultiLvlLbl val="0"/>
      </c:catAx>
      <c:valAx>
        <c:axId val="605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5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</a:rPr>
              <a:t>Weekly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use'!$A$73:$A$77</c:f>
              <c:strCache/>
            </c:strRef>
          </c:cat>
          <c:val>
            <c:numRef>
              <c:f>'Weekly fuel use'!$B$73:$B$77</c:f>
              <c:numCache/>
            </c:numRef>
          </c:val>
        </c:ser>
        <c:axId val="8259359"/>
        <c:axId val="7225368"/>
      </c:barChart>
      <c:catAx>
        <c:axId val="8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7225368"/>
        <c:crossesAt val="0"/>
        <c:auto val="1"/>
        <c:lblOffset val="100"/>
        <c:noMultiLvlLbl val="0"/>
      </c:catAx>
      <c:valAx>
        <c:axId val="7225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8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8259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10</xdr:col>
      <xdr:colOff>790575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6800850" y="352425"/>
        <a:ext cx="2895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18</xdr:row>
      <xdr:rowOff>76200</xdr:rowOff>
    </xdr:from>
    <xdr:to>
      <xdr:col>10</xdr:col>
      <xdr:colOff>752475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6858000" y="3162300"/>
        <a:ext cx="28003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34</xdr:row>
      <xdr:rowOff>28575</xdr:rowOff>
    </xdr:from>
    <xdr:to>
      <xdr:col>10</xdr:col>
      <xdr:colOff>771525</xdr:colOff>
      <xdr:row>50</xdr:row>
      <xdr:rowOff>161925</xdr:rowOff>
    </xdr:to>
    <xdr:graphicFrame>
      <xdr:nvGraphicFramePr>
        <xdr:cNvPr id="3" name="Chart 3"/>
        <xdr:cNvGraphicFramePr/>
      </xdr:nvGraphicFramePr>
      <xdr:xfrm>
        <a:off x="6896100" y="5876925"/>
        <a:ext cx="27813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9</xdr:col>
      <xdr:colOff>104775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819275" y="0"/>
        <a:ext cx="3609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14</xdr:row>
      <xdr:rowOff>28575</xdr:rowOff>
    </xdr:from>
    <xdr:to>
      <xdr:col>8</xdr:col>
      <xdr:colOff>457200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1781175" y="2505075"/>
        <a:ext cx="34385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29</xdr:row>
      <xdr:rowOff>19050</xdr:rowOff>
    </xdr:from>
    <xdr:to>
      <xdr:col>8</xdr:col>
      <xdr:colOff>323850</xdr:colOff>
      <xdr:row>42</xdr:row>
      <xdr:rowOff>38100</xdr:rowOff>
    </xdr:to>
    <xdr:graphicFrame>
      <xdr:nvGraphicFramePr>
        <xdr:cNvPr id="3" name="Chart 3"/>
        <xdr:cNvGraphicFramePr/>
      </xdr:nvGraphicFramePr>
      <xdr:xfrm>
        <a:off x="1657350" y="5181600"/>
        <a:ext cx="34290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238125</xdr:colOff>
      <xdr:row>43</xdr:row>
      <xdr:rowOff>114300</xdr:rowOff>
    </xdr:from>
    <xdr:to>
      <xdr:col>8</xdr:col>
      <xdr:colOff>85725</xdr:colOff>
      <xdr:row>55</xdr:row>
      <xdr:rowOff>38100</xdr:rowOff>
    </xdr:to>
    <xdr:graphicFrame>
      <xdr:nvGraphicFramePr>
        <xdr:cNvPr id="4" name="Chart 4"/>
        <xdr:cNvGraphicFramePr/>
      </xdr:nvGraphicFramePr>
      <xdr:xfrm>
        <a:off x="1628775" y="7772400"/>
        <a:ext cx="32194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56</xdr:row>
      <xdr:rowOff>38100</xdr:rowOff>
    </xdr:from>
    <xdr:to>
      <xdr:col>8</xdr:col>
      <xdr:colOff>200025</xdr:colOff>
      <xdr:row>69</xdr:row>
      <xdr:rowOff>123825</xdr:rowOff>
    </xdr:to>
    <xdr:graphicFrame>
      <xdr:nvGraphicFramePr>
        <xdr:cNvPr id="5" name="Chart 5"/>
        <xdr:cNvGraphicFramePr/>
      </xdr:nvGraphicFramePr>
      <xdr:xfrm>
        <a:off x="1590675" y="10001250"/>
        <a:ext cx="33718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70</xdr:row>
      <xdr:rowOff>133350</xdr:rowOff>
    </xdr:from>
    <xdr:to>
      <xdr:col>9</xdr:col>
      <xdr:colOff>0</xdr:colOff>
      <xdr:row>86</xdr:row>
      <xdr:rowOff>114300</xdr:rowOff>
    </xdr:to>
    <xdr:graphicFrame>
      <xdr:nvGraphicFramePr>
        <xdr:cNvPr id="6" name="Chart 6"/>
        <xdr:cNvGraphicFramePr/>
      </xdr:nvGraphicFramePr>
      <xdr:xfrm>
        <a:off x="1552575" y="12611100"/>
        <a:ext cx="37719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19</xdr:row>
      <xdr:rowOff>152400</xdr:rowOff>
    </xdr:from>
    <xdr:to>
      <xdr:col>11</xdr:col>
      <xdr:colOff>304800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2638425" y="3429000"/>
        <a:ext cx="4752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5</xdr:row>
      <xdr:rowOff>38100</xdr:rowOff>
    </xdr:from>
    <xdr:to>
      <xdr:col>11</xdr:col>
      <xdr:colOff>114300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4648200" y="895350"/>
        <a:ext cx="2552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40">
      <selection activeCell="I50" sqref="I50"/>
    </sheetView>
  </sheetViews>
  <sheetFormatPr defaultColWidth="9.14062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8" width="14.140625" style="0" customWidth="1"/>
    <col min="9" max="9" width="15.8515625" style="0" customWidth="1"/>
    <col min="10" max="16384" width="8.7109375" style="0" customWidth="1"/>
  </cols>
  <sheetData>
    <row r="1" ht="13.5">
      <c r="A1" s="1" t="s">
        <v>0</v>
      </c>
    </row>
    <row r="2" spans="3:11" ht="13.5">
      <c r="C2" t="s">
        <v>1</v>
      </c>
      <c r="F2" t="s">
        <v>2</v>
      </c>
      <c r="H2" t="s">
        <v>3</v>
      </c>
      <c r="J2" t="s">
        <v>4</v>
      </c>
      <c r="K2" t="s">
        <v>5</v>
      </c>
    </row>
    <row r="3" spans="1:11" ht="13.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s="2" t="s">
        <v>16</v>
      </c>
    </row>
    <row r="4" spans="1:11" ht="13.5">
      <c r="A4" s="3">
        <v>39320</v>
      </c>
      <c r="B4" s="4">
        <v>0.625</v>
      </c>
      <c r="F4">
        <v>3249</v>
      </c>
      <c r="G4">
        <v>3650</v>
      </c>
      <c r="H4">
        <v>140</v>
      </c>
      <c r="I4">
        <v>0</v>
      </c>
      <c r="J4" s="5">
        <f>H4+I4/60</f>
        <v>140</v>
      </c>
      <c r="K4">
        <v>0</v>
      </c>
    </row>
    <row r="5" spans="1:11" ht="13.5">
      <c r="A5" s="3">
        <v>39321</v>
      </c>
      <c r="B5" s="4">
        <v>0.40625</v>
      </c>
      <c r="C5">
        <v>48.6</v>
      </c>
      <c r="D5">
        <v>26.2</v>
      </c>
      <c r="E5">
        <v>151.9</v>
      </c>
      <c r="F5">
        <v>3274</v>
      </c>
      <c r="G5">
        <v>3709</v>
      </c>
      <c r="H5">
        <v>141</v>
      </c>
      <c r="I5">
        <v>25</v>
      </c>
      <c r="J5" s="5">
        <f>H5+I5/60</f>
        <v>141.41666666666666</v>
      </c>
      <c r="K5" s="5">
        <f>J5-J4</f>
        <v>1.4166666666666572</v>
      </c>
    </row>
    <row r="6" spans="1:11" ht="13.5">
      <c r="A6" s="3">
        <v>39322</v>
      </c>
      <c r="B6" s="4">
        <v>0.34722222222222227</v>
      </c>
      <c r="C6">
        <v>49.1</v>
      </c>
      <c r="D6">
        <v>41.4</v>
      </c>
      <c r="E6">
        <v>141.5</v>
      </c>
      <c r="F6">
        <v>3414.9</v>
      </c>
      <c r="G6">
        <v>3810.8</v>
      </c>
      <c r="H6">
        <v>144</v>
      </c>
      <c r="I6">
        <v>28</v>
      </c>
      <c r="J6" t="s">
        <v>17</v>
      </c>
      <c r="K6">
        <v>3</v>
      </c>
    </row>
    <row r="7" spans="1:11" ht="13.5">
      <c r="A7" s="3">
        <v>39323</v>
      </c>
      <c r="B7" s="4">
        <v>0.3576388888888889</v>
      </c>
      <c r="C7">
        <v>49.7</v>
      </c>
      <c r="D7">
        <v>49.4</v>
      </c>
      <c r="E7">
        <v>135.3</v>
      </c>
      <c r="F7">
        <v>4032.5</v>
      </c>
      <c r="G7">
        <v>4832.5</v>
      </c>
      <c r="H7">
        <v>148</v>
      </c>
      <c r="I7">
        <v>50</v>
      </c>
      <c r="J7" t="s">
        <v>18</v>
      </c>
      <c r="K7">
        <v>4</v>
      </c>
    </row>
    <row r="8" spans="1:11" ht="13.5">
      <c r="A8" s="3">
        <v>39324</v>
      </c>
      <c r="B8" s="4">
        <v>0.3576388888888889</v>
      </c>
      <c r="C8">
        <v>48.53</v>
      </c>
      <c r="D8">
        <v>66.2</v>
      </c>
      <c r="E8">
        <v>124.8</v>
      </c>
      <c r="F8">
        <v>3806.9</v>
      </c>
      <c r="G8">
        <v>4168.6</v>
      </c>
      <c r="H8">
        <v>153</v>
      </c>
      <c r="I8">
        <v>21</v>
      </c>
      <c r="J8" t="s">
        <v>19</v>
      </c>
      <c r="K8">
        <v>4.5</v>
      </c>
    </row>
    <row r="9" spans="1:11" ht="13.5">
      <c r="A9" s="3">
        <v>39325</v>
      </c>
      <c r="B9" s="4">
        <v>0.3576388888888889</v>
      </c>
      <c r="C9">
        <v>47.91</v>
      </c>
      <c r="D9">
        <v>79.39</v>
      </c>
      <c r="E9">
        <v>107.8</v>
      </c>
      <c r="F9">
        <v>3981.9</v>
      </c>
      <c r="G9">
        <v>4402.6</v>
      </c>
      <c r="H9">
        <v>157</v>
      </c>
      <c r="I9">
        <v>28</v>
      </c>
      <c r="J9" t="s">
        <v>20</v>
      </c>
      <c r="K9">
        <v>4.1</v>
      </c>
    </row>
    <row r="10" spans="1:11" ht="13.5">
      <c r="A10" s="3">
        <v>39326</v>
      </c>
      <c r="B10" s="4">
        <v>0.34791666666666665</v>
      </c>
      <c r="C10">
        <v>48.99</v>
      </c>
      <c r="D10">
        <v>54.4</v>
      </c>
      <c r="E10">
        <v>129.1</v>
      </c>
      <c r="F10">
        <v>4081.9</v>
      </c>
      <c r="G10">
        <v>4513.400000000001</v>
      </c>
      <c r="H10">
        <v>161</v>
      </c>
      <c r="I10">
        <v>31</v>
      </c>
      <c r="J10" t="s">
        <v>21</v>
      </c>
      <c r="K10">
        <v>4</v>
      </c>
    </row>
    <row r="11" spans="1:4" ht="13.5">
      <c r="A11" s="3">
        <v>39327</v>
      </c>
      <c r="B11" s="4">
        <v>0.3541666666666667</v>
      </c>
      <c r="C11">
        <v>48</v>
      </c>
      <c r="D11" t="s">
        <v>22</v>
      </c>
    </row>
    <row r="12" spans="1:2" ht="13.5">
      <c r="A12" s="3">
        <v>39328</v>
      </c>
      <c r="B12" t="s">
        <v>23</v>
      </c>
    </row>
    <row r="13" spans="1:11" ht="13.5">
      <c r="A13" s="3">
        <v>39329</v>
      </c>
      <c r="B13" s="4">
        <v>0.4076388888888889</v>
      </c>
      <c r="C13">
        <v>47.06</v>
      </c>
      <c r="D13">
        <v>37.5</v>
      </c>
      <c r="E13">
        <v>138.1</v>
      </c>
      <c r="F13">
        <v>4678.400000000001</v>
      </c>
      <c r="G13">
        <v>5144.8</v>
      </c>
      <c r="H13">
        <v>183</v>
      </c>
      <c r="I13">
        <v>7</v>
      </c>
      <c r="J13" t="s">
        <v>24</v>
      </c>
      <c r="K13">
        <v>22.5</v>
      </c>
    </row>
    <row r="14" spans="1:11" ht="13.5">
      <c r="A14" s="3">
        <v>39330</v>
      </c>
      <c r="B14" s="4">
        <v>0.40277777777777773</v>
      </c>
      <c r="C14">
        <v>49.46</v>
      </c>
      <c r="D14">
        <v>33.2</v>
      </c>
      <c r="E14">
        <v>140.4</v>
      </c>
      <c r="F14">
        <v>4848.6</v>
      </c>
      <c r="G14">
        <v>5294.9</v>
      </c>
      <c r="H14">
        <v>184</v>
      </c>
      <c r="I14">
        <v>36</v>
      </c>
      <c r="J14" t="s">
        <v>25</v>
      </c>
      <c r="K14">
        <v>1.5</v>
      </c>
    </row>
    <row r="15" spans="1:11" ht="13.5">
      <c r="A15" s="3">
        <v>39331</v>
      </c>
      <c r="B15" s="4">
        <v>0.6180555555555556</v>
      </c>
      <c r="C15">
        <v>48.99</v>
      </c>
      <c r="D15">
        <v>9.8</v>
      </c>
      <c r="E15">
        <v>173.4</v>
      </c>
      <c r="F15">
        <v>5809.4</v>
      </c>
      <c r="G15">
        <v>5284</v>
      </c>
      <c r="H15">
        <v>195</v>
      </c>
      <c r="I15">
        <v>2</v>
      </c>
      <c r="J15" t="s">
        <v>26</v>
      </c>
      <c r="K15">
        <v>3.2</v>
      </c>
    </row>
    <row r="16" spans="1:11" ht="13.5">
      <c r="A16" s="3">
        <v>39332</v>
      </c>
      <c r="B16" s="4">
        <v>0.36875</v>
      </c>
      <c r="C16">
        <v>50.9</v>
      </c>
      <c r="E16">
        <v>111.5</v>
      </c>
      <c r="F16">
        <v>5329</v>
      </c>
      <c r="G16">
        <v>5964.2</v>
      </c>
      <c r="H16">
        <v>195</v>
      </c>
      <c r="I16">
        <v>16</v>
      </c>
      <c r="J16" t="s">
        <v>27</v>
      </c>
      <c r="K16">
        <v>0.25</v>
      </c>
    </row>
    <row r="17" spans="1:11" ht="13.5">
      <c r="A17" s="3">
        <v>39333</v>
      </c>
      <c r="B17" s="4">
        <v>0.36180555555555555</v>
      </c>
      <c r="C17">
        <v>53.3</v>
      </c>
      <c r="E17">
        <v>100</v>
      </c>
      <c r="F17">
        <v>5539</v>
      </c>
      <c r="G17">
        <v>60.2</v>
      </c>
      <c r="H17">
        <v>204</v>
      </c>
      <c r="I17">
        <v>6</v>
      </c>
      <c r="J17" t="s">
        <v>28</v>
      </c>
      <c r="K17">
        <v>9</v>
      </c>
    </row>
    <row r="18" spans="1:11" ht="13.5">
      <c r="A18" s="3">
        <v>39334</v>
      </c>
      <c r="B18" s="4">
        <v>0.44791666666666663</v>
      </c>
      <c r="C18">
        <v>52.09</v>
      </c>
      <c r="D18">
        <v>1.4</v>
      </c>
      <c r="E18">
        <v>178.6</v>
      </c>
      <c r="F18">
        <v>5829</v>
      </c>
      <c r="G18">
        <v>6351</v>
      </c>
      <c r="H18">
        <v>210</v>
      </c>
      <c r="I18">
        <v>50</v>
      </c>
      <c r="J18" t="s">
        <v>29</v>
      </c>
      <c r="K18">
        <v>6.75</v>
      </c>
    </row>
    <row r="19" spans="1:11" ht="13.5">
      <c r="A19" s="3">
        <v>39335</v>
      </c>
      <c r="B19" s="4">
        <v>0.3576388888888889</v>
      </c>
      <c r="C19">
        <v>47.21</v>
      </c>
      <c r="D19">
        <v>44.6</v>
      </c>
      <c r="E19">
        <v>130.6</v>
      </c>
      <c r="F19">
        <v>5904</v>
      </c>
      <c r="G19">
        <v>6488.4</v>
      </c>
      <c r="H19">
        <v>212</v>
      </c>
      <c r="I19">
        <v>50</v>
      </c>
      <c r="J19" t="s">
        <v>30</v>
      </c>
      <c r="K19">
        <v>2</v>
      </c>
    </row>
    <row r="20" spans="1:11" ht="13.5">
      <c r="A20" s="3">
        <v>39336</v>
      </c>
      <c r="B20" s="4">
        <v>0.3541666666666667</v>
      </c>
      <c r="C20">
        <v>49.15</v>
      </c>
      <c r="D20">
        <v>40.4</v>
      </c>
      <c r="E20">
        <v>135.8</v>
      </c>
      <c r="F20">
        <v>6065</v>
      </c>
      <c r="G20">
        <v>6644.6</v>
      </c>
      <c r="H20">
        <v>216</v>
      </c>
      <c r="I20">
        <v>15</v>
      </c>
      <c r="J20" t="s">
        <v>31</v>
      </c>
      <c r="K20">
        <v>3.5</v>
      </c>
    </row>
    <row r="21" spans="1:11" ht="13.5">
      <c r="A21" s="3">
        <v>39337</v>
      </c>
      <c r="B21" s="4">
        <v>0.3513888888888889</v>
      </c>
      <c r="C21">
        <v>49.22</v>
      </c>
      <c r="D21">
        <v>43.5</v>
      </c>
      <c r="E21">
        <v>135.9</v>
      </c>
      <c r="F21">
        <v>6296.4</v>
      </c>
      <c r="G21">
        <v>6848</v>
      </c>
      <c r="H21">
        <v>222</v>
      </c>
      <c r="I21">
        <v>48</v>
      </c>
      <c r="J21" t="s">
        <v>32</v>
      </c>
      <c r="K21">
        <v>6.5</v>
      </c>
    </row>
    <row r="22" spans="1:10" ht="13.5">
      <c r="A22" s="6"/>
      <c r="B22" s="7"/>
      <c r="C22" s="8" t="s">
        <v>2</v>
      </c>
      <c r="D22" s="8" t="s">
        <v>33</v>
      </c>
      <c r="E22" s="8"/>
      <c r="F22" s="8" t="s">
        <v>34</v>
      </c>
      <c r="G22" s="8"/>
      <c r="H22" s="8" t="s">
        <v>35</v>
      </c>
      <c r="I22" s="8" t="s">
        <v>36</v>
      </c>
      <c r="J22" s="8"/>
    </row>
    <row r="23" spans="1:11" ht="13.5">
      <c r="A23" s="9" t="s">
        <v>6</v>
      </c>
      <c r="B23" s="10" t="s">
        <v>7</v>
      </c>
      <c r="C23" s="11" t="s">
        <v>11</v>
      </c>
      <c r="D23" s="11" t="s">
        <v>37</v>
      </c>
      <c r="E23" s="11" t="s">
        <v>38</v>
      </c>
      <c r="F23" s="11" t="s">
        <v>13</v>
      </c>
      <c r="G23" s="11" t="s">
        <v>14</v>
      </c>
      <c r="H23" s="11" t="s">
        <v>39</v>
      </c>
      <c r="I23" s="11" t="s">
        <v>40</v>
      </c>
      <c r="J23" s="11"/>
      <c r="K23" s="12"/>
    </row>
    <row r="24" spans="1:9" ht="13.5">
      <c r="A24" s="3">
        <v>39338</v>
      </c>
      <c r="B24" s="4">
        <v>0.34375</v>
      </c>
      <c r="C24">
        <v>6381.9</v>
      </c>
      <c r="D24">
        <v>53.5</v>
      </c>
      <c r="E24">
        <v>44.9</v>
      </c>
      <c r="F24">
        <v>224</v>
      </c>
      <c r="G24">
        <v>13</v>
      </c>
      <c r="H24" t="s">
        <v>41</v>
      </c>
      <c r="I24">
        <v>1.48</v>
      </c>
    </row>
    <row r="25" spans="1:3" ht="13.5">
      <c r="A25" s="3">
        <v>39339</v>
      </c>
      <c r="B25" s="4">
        <v>0.4791666666666667</v>
      </c>
      <c r="C25" t="s">
        <v>42</v>
      </c>
    </row>
    <row r="26" spans="1:9" ht="13.5">
      <c r="A26" s="3">
        <v>39340</v>
      </c>
      <c r="B26" s="4">
        <v>0.3548611111111111</v>
      </c>
      <c r="D26">
        <v>84</v>
      </c>
      <c r="E26">
        <v>22.5</v>
      </c>
      <c r="F26">
        <v>230</v>
      </c>
      <c r="G26">
        <v>52</v>
      </c>
      <c r="H26" t="s">
        <v>43</v>
      </c>
      <c r="I26">
        <v>6.7</v>
      </c>
    </row>
    <row r="27" spans="1:9" ht="13.5">
      <c r="A27" s="3">
        <v>39341</v>
      </c>
      <c r="B27" s="4">
        <v>0.3826388888888889</v>
      </c>
      <c r="C27">
        <v>6907.6</v>
      </c>
      <c r="F27">
        <v>236</v>
      </c>
      <c r="G27">
        <v>6</v>
      </c>
      <c r="H27" t="s">
        <v>44</v>
      </c>
      <c r="I27">
        <v>5.25</v>
      </c>
    </row>
    <row r="28" spans="1:7" ht="13.5">
      <c r="A28" s="3">
        <v>39341</v>
      </c>
      <c r="B28" s="4">
        <v>0.39305555555555555</v>
      </c>
      <c r="G28" t="s">
        <v>45</v>
      </c>
    </row>
    <row r="29" spans="1:9" ht="13.5">
      <c r="A29" s="3">
        <v>39342</v>
      </c>
      <c r="B29" s="4">
        <v>0.3520833333333333</v>
      </c>
      <c r="C29">
        <v>7012.6</v>
      </c>
      <c r="D29">
        <v>46.4</v>
      </c>
      <c r="E29">
        <v>42.9</v>
      </c>
      <c r="F29">
        <v>236</v>
      </c>
      <c r="G29">
        <v>47</v>
      </c>
      <c r="H29" t="s">
        <v>46</v>
      </c>
      <c r="I29">
        <v>0.7</v>
      </c>
    </row>
    <row r="30" spans="1:5" ht="13.5">
      <c r="A30" s="3">
        <v>39342</v>
      </c>
      <c r="B30" s="4">
        <v>0.375</v>
      </c>
      <c r="E30" t="s">
        <v>47</v>
      </c>
    </row>
    <row r="31" spans="1:9" ht="13.5">
      <c r="A31" s="3">
        <v>39343</v>
      </c>
      <c r="B31" s="4">
        <v>0.3541666666666667</v>
      </c>
      <c r="C31">
        <v>7087.6</v>
      </c>
      <c r="D31">
        <v>23.8</v>
      </c>
      <c r="E31">
        <v>19.64</v>
      </c>
      <c r="F31">
        <v>241</v>
      </c>
      <c r="G31">
        <v>4</v>
      </c>
      <c r="H31" t="s">
        <v>48</v>
      </c>
      <c r="I31">
        <v>5</v>
      </c>
    </row>
    <row r="32" spans="1:9" ht="13.5">
      <c r="A32" s="3">
        <v>39344</v>
      </c>
      <c r="B32" s="4">
        <v>0.3423611111111111</v>
      </c>
      <c r="C32">
        <v>7277.6</v>
      </c>
      <c r="D32">
        <v>42.5</v>
      </c>
      <c r="E32">
        <v>33.6</v>
      </c>
      <c r="F32">
        <v>245</v>
      </c>
      <c r="G32">
        <v>5</v>
      </c>
      <c r="H32" t="s">
        <v>49</v>
      </c>
      <c r="I32">
        <v>4</v>
      </c>
    </row>
    <row r="33" spans="1:9" ht="13.5">
      <c r="A33" s="3">
        <v>39345</v>
      </c>
      <c r="B33" s="4">
        <v>0.3854166666666667</v>
      </c>
      <c r="C33">
        <v>7484.3</v>
      </c>
      <c r="D33">
        <v>61.3</v>
      </c>
      <c r="E33">
        <v>49.7</v>
      </c>
      <c r="F33">
        <v>249</v>
      </c>
      <c r="G33">
        <v>18</v>
      </c>
      <c r="H33" t="s">
        <v>50</v>
      </c>
      <c r="I33">
        <v>4.2</v>
      </c>
    </row>
    <row r="34" spans="1:9" ht="13.5">
      <c r="A34" s="3">
        <v>39346</v>
      </c>
      <c r="B34" s="4">
        <v>0.34722222222222227</v>
      </c>
      <c r="C34">
        <v>7714.3</v>
      </c>
      <c r="D34">
        <v>93.2</v>
      </c>
      <c r="E34">
        <v>79.10000000000001</v>
      </c>
      <c r="F34">
        <v>255</v>
      </c>
      <c r="G34">
        <v>42</v>
      </c>
      <c r="H34" t="s">
        <v>51</v>
      </c>
      <c r="I34">
        <v>6.33</v>
      </c>
    </row>
    <row r="35" spans="1:9" ht="13.5">
      <c r="A35" s="13">
        <v>39347</v>
      </c>
      <c r="B35" s="14">
        <v>0.36527777777777776</v>
      </c>
      <c r="C35">
        <v>7979</v>
      </c>
      <c r="E35" t="s">
        <v>47</v>
      </c>
      <c r="F35">
        <v>263</v>
      </c>
      <c r="G35">
        <v>30</v>
      </c>
      <c r="H35" t="s">
        <v>52</v>
      </c>
      <c r="I35">
        <v>7.8</v>
      </c>
    </row>
    <row r="36" ht="13.5">
      <c r="A36" s="13">
        <v>39348</v>
      </c>
    </row>
    <row r="37" spans="1:9" ht="13.5">
      <c r="A37" s="13">
        <v>39349</v>
      </c>
      <c r="B37" s="14">
        <v>0.35416666666666663</v>
      </c>
      <c r="C37" s="15">
        <v>8785.8</v>
      </c>
      <c r="D37">
        <v>4.37</v>
      </c>
      <c r="E37">
        <v>3.4</v>
      </c>
      <c r="F37">
        <v>266</v>
      </c>
      <c r="G37">
        <v>30</v>
      </c>
      <c r="H37" t="s">
        <v>53</v>
      </c>
      <c r="I37">
        <v>3</v>
      </c>
    </row>
    <row r="38" spans="1:9" ht="13.5">
      <c r="A38" s="13">
        <v>39350</v>
      </c>
      <c r="B38" s="14">
        <v>0.3611111111111111</v>
      </c>
      <c r="C38">
        <v>8194.3</v>
      </c>
      <c r="D38">
        <v>13.15</v>
      </c>
      <c r="E38">
        <v>9.02</v>
      </c>
      <c r="F38">
        <v>269</v>
      </c>
      <c r="G38">
        <v>18</v>
      </c>
      <c r="H38" t="s">
        <v>54</v>
      </c>
      <c r="I38">
        <v>2.8</v>
      </c>
    </row>
    <row r="39" spans="1:9" ht="13.5">
      <c r="A39" s="13">
        <v>39351</v>
      </c>
      <c r="B39" s="14">
        <v>0.3576388888888889</v>
      </c>
      <c r="C39">
        <v>8364.6</v>
      </c>
      <c r="D39">
        <v>21.8</v>
      </c>
      <c r="E39">
        <v>14.1</v>
      </c>
      <c r="F39">
        <v>271</v>
      </c>
      <c r="G39">
        <v>23</v>
      </c>
      <c r="H39" t="s">
        <v>55</v>
      </c>
      <c r="I39">
        <v>2</v>
      </c>
    </row>
    <row r="40" spans="1:9" ht="13.5">
      <c r="A40" s="13">
        <v>39352</v>
      </c>
      <c r="B40" s="14">
        <v>0.3590277777777778</v>
      </c>
      <c r="C40">
        <v>8439.6</v>
      </c>
      <c r="D40">
        <v>31.9</v>
      </c>
      <c r="E40">
        <v>21.1</v>
      </c>
      <c r="F40">
        <v>273</v>
      </c>
      <c r="G40">
        <v>53</v>
      </c>
      <c r="H40" t="s">
        <v>56</v>
      </c>
      <c r="I40">
        <v>2.5</v>
      </c>
    </row>
    <row r="41" spans="1:9" ht="13.5">
      <c r="A41" s="13">
        <v>39353</v>
      </c>
      <c r="B41" s="14">
        <v>0.3381944444444444</v>
      </c>
      <c r="C41">
        <v>8570.3</v>
      </c>
      <c r="D41">
        <v>58.3</v>
      </c>
      <c r="E41">
        <v>43.7</v>
      </c>
      <c r="F41">
        <v>279</v>
      </c>
      <c r="G41">
        <v>38</v>
      </c>
      <c r="H41" t="s">
        <v>57</v>
      </c>
      <c r="I41">
        <v>5.75</v>
      </c>
    </row>
    <row r="42" spans="1:10" ht="13.5">
      <c r="A42" s="13">
        <v>39354</v>
      </c>
      <c r="B42" s="14">
        <v>0.34652777777777777</v>
      </c>
      <c r="C42">
        <v>8901.3</v>
      </c>
      <c r="D42">
        <v>8.15</v>
      </c>
      <c r="E42">
        <v>59.8</v>
      </c>
      <c r="F42">
        <v>284</v>
      </c>
      <c r="G42">
        <v>44</v>
      </c>
      <c r="H42" t="s">
        <v>58</v>
      </c>
      <c r="I42">
        <v>5</v>
      </c>
      <c r="J42" t="s">
        <v>59</v>
      </c>
    </row>
    <row r="43" spans="1:8" ht="13.5">
      <c r="A43" s="13">
        <v>39355</v>
      </c>
      <c r="B43" s="14">
        <v>0.3798611111111111</v>
      </c>
      <c r="C43">
        <v>9021.3</v>
      </c>
      <c r="D43">
        <v>-26</v>
      </c>
      <c r="E43">
        <v>-73.9</v>
      </c>
      <c r="F43">
        <v>288</v>
      </c>
      <c r="G43">
        <v>45</v>
      </c>
      <c r="H43" t="s">
        <v>60</v>
      </c>
    </row>
    <row r="44" spans="1:8" ht="13.5">
      <c r="A44" s="13">
        <v>39356</v>
      </c>
      <c r="B44" s="14">
        <v>0.3708333333333333</v>
      </c>
      <c r="C44">
        <v>9126.3</v>
      </c>
      <c r="D44">
        <v>-29.9</v>
      </c>
      <c r="E44">
        <v>-75</v>
      </c>
      <c r="F44">
        <v>289</v>
      </c>
      <c r="G44">
        <v>42</v>
      </c>
      <c r="H44" t="s">
        <v>61</v>
      </c>
    </row>
    <row r="45" spans="1:8" ht="13.5">
      <c r="A45" s="13">
        <v>39357</v>
      </c>
      <c r="B45" s="14">
        <v>0.3534722222222222</v>
      </c>
      <c r="C45">
        <v>9232.6</v>
      </c>
      <c r="D45">
        <v>-69.3</v>
      </c>
      <c r="E45">
        <v>-11.59</v>
      </c>
      <c r="F45">
        <v>298</v>
      </c>
      <c r="G45">
        <v>33</v>
      </c>
      <c r="H45" t="s">
        <v>62</v>
      </c>
    </row>
    <row r="46" spans="1:9" ht="13.5">
      <c r="A46" s="13">
        <v>39358</v>
      </c>
      <c r="B46" s="14">
        <v>0.3645833333333333</v>
      </c>
      <c r="C46">
        <v>9417.6</v>
      </c>
      <c r="D46">
        <v>-78.3</v>
      </c>
      <c r="E46">
        <v>-1.67</v>
      </c>
      <c r="F46">
        <v>300</v>
      </c>
      <c r="G46">
        <v>28</v>
      </c>
      <c r="H46" t="s">
        <v>63</v>
      </c>
      <c r="I46">
        <v>2</v>
      </c>
    </row>
    <row r="47" spans="1:9" ht="13.5">
      <c r="A47" s="13">
        <v>39359</v>
      </c>
      <c r="B47" s="14">
        <v>0.35416666666666663</v>
      </c>
      <c r="C47">
        <v>9572.6</v>
      </c>
      <c r="D47">
        <v>-90</v>
      </c>
      <c r="E47">
        <v>-23.5</v>
      </c>
      <c r="F47">
        <v>304</v>
      </c>
      <c r="G47">
        <v>4</v>
      </c>
      <c r="H47" t="s">
        <v>64</v>
      </c>
      <c r="I47">
        <v>3.5</v>
      </c>
    </row>
    <row r="48" spans="1:9" ht="13.5">
      <c r="A48" s="13">
        <v>39360</v>
      </c>
      <c r="B48" s="14">
        <v>0.34791666666666665</v>
      </c>
      <c r="C48">
        <v>9727.6</v>
      </c>
      <c r="D48">
        <v>-9.32</v>
      </c>
      <c r="E48">
        <v>-40</v>
      </c>
      <c r="F48">
        <v>307</v>
      </c>
      <c r="G48">
        <v>44</v>
      </c>
      <c r="H48" t="s">
        <v>65</v>
      </c>
      <c r="I48">
        <v>3.7</v>
      </c>
    </row>
    <row r="49" spans="1:9" ht="13.5">
      <c r="A49" s="13">
        <v>39361</v>
      </c>
      <c r="B49" s="14">
        <v>0.35694444444444445</v>
      </c>
      <c r="C49">
        <v>10013.3</v>
      </c>
      <c r="D49">
        <v>-37</v>
      </c>
      <c r="E49">
        <v>-64</v>
      </c>
      <c r="F49">
        <v>313</v>
      </c>
      <c r="G49">
        <v>54</v>
      </c>
      <c r="H49" t="s">
        <v>66</v>
      </c>
      <c r="I49">
        <v>6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G46" sqref="G46"/>
    </sheetView>
  </sheetViews>
  <sheetFormatPr defaultColWidth="11.421875" defaultRowHeight="15"/>
  <cols>
    <col min="1" max="2" width="10.8515625" style="0" customWidth="1"/>
    <col min="3" max="3" width="7.57421875" style="0" customWidth="1"/>
    <col min="4" max="4" width="4.7109375" style="0" customWidth="1"/>
    <col min="5" max="5" width="15.57421875" style="0" customWidth="1"/>
    <col min="6" max="6" width="10.8515625" style="0" customWidth="1"/>
    <col min="7" max="7" width="10.421875" style="0" customWidth="1"/>
    <col min="8" max="8" width="7.28125" style="0" customWidth="1"/>
    <col min="9" max="9" width="15.7109375" style="0" customWidth="1"/>
    <col min="10" max="16384" width="10.8515625" style="0" customWidth="1"/>
  </cols>
  <sheetData>
    <row r="1" spans="1:8" ht="13.5">
      <c r="A1" s="16" t="s">
        <v>67</v>
      </c>
      <c r="B1" s="16"/>
      <c r="C1" s="16"/>
      <c r="D1" s="16"/>
      <c r="E1" s="17"/>
      <c r="F1" s="17"/>
      <c r="G1" s="17"/>
      <c r="H1" s="17"/>
    </row>
    <row r="2" spans="1:8" ht="13.5">
      <c r="A2" s="16"/>
      <c r="B2" s="18" t="s">
        <v>68</v>
      </c>
      <c r="C2" s="16"/>
      <c r="D2" s="16"/>
      <c r="E2" s="17"/>
      <c r="F2" s="16"/>
      <c r="G2" s="18" t="s">
        <v>69</v>
      </c>
      <c r="H2" s="16"/>
    </row>
    <row r="3" spans="1:8" ht="13.5">
      <c r="A3" s="16"/>
      <c r="B3" s="16"/>
      <c r="C3" s="16"/>
      <c r="D3" s="16"/>
      <c r="E3" s="17"/>
      <c r="F3" s="16"/>
      <c r="G3" s="16"/>
      <c r="H3" s="16"/>
    </row>
    <row r="4" spans="1:8" ht="13.5">
      <c r="A4" s="16" t="s">
        <v>6</v>
      </c>
      <c r="B4" s="16" t="s">
        <v>7</v>
      </c>
      <c r="C4" s="16" t="s">
        <v>70</v>
      </c>
      <c r="D4" s="16" t="s">
        <v>71</v>
      </c>
      <c r="E4" s="17"/>
      <c r="F4" s="16" t="s">
        <v>6</v>
      </c>
      <c r="G4" s="16" t="s">
        <v>7</v>
      </c>
      <c r="H4" s="16" t="s">
        <v>72</v>
      </c>
    </row>
    <row r="5" spans="1:9" ht="13.5">
      <c r="A5" s="3">
        <v>39321</v>
      </c>
      <c r="B5" s="19">
        <v>0.3958333333333333</v>
      </c>
      <c r="C5" t="s">
        <v>73</v>
      </c>
      <c r="F5" s="3">
        <v>39321</v>
      </c>
      <c r="G5" s="19">
        <v>0.625</v>
      </c>
      <c r="H5" s="17">
        <v>78</v>
      </c>
      <c r="I5" s="17"/>
    </row>
    <row r="6" spans="1:8" ht="13.5">
      <c r="A6" s="3">
        <v>39322</v>
      </c>
      <c r="B6" s="19">
        <v>0.09375</v>
      </c>
      <c r="C6" t="s">
        <v>74</v>
      </c>
      <c r="F6" s="3">
        <v>39322</v>
      </c>
      <c r="G6" s="19">
        <v>0.3541666666666667</v>
      </c>
      <c r="H6">
        <v>51.5</v>
      </c>
    </row>
    <row r="7" spans="1:8" ht="13.5">
      <c r="A7" s="3">
        <v>39323</v>
      </c>
      <c r="B7" s="19">
        <v>0.36180555555555555</v>
      </c>
      <c r="C7" t="s">
        <v>73</v>
      </c>
      <c r="F7" s="3">
        <v>39323</v>
      </c>
      <c r="G7" s="19">
        <v>0.36944444444444446</v>
      </c>
      <c r="H7">
        <v>59</v>
      </c>
    </row>
    <row r="8" spans="1:8" ht="13.5">
      <c r="A8" s="3">
        <v>39324</v>
      </c>
      <c r="B8" s="19">
        <v>0.3645833333333333</v>
      </c>
      <c r="C8" t="s">
        <v>74</v>
      </c>
      <c r="F8" s="3">
        <v>39324</v>
      </c>
      <c r="G8" s="19">
        <v>0.36180555555555555</v>
      </c>
      <c r="H8">
        <v>51.5</v>
      </c>
    </row>
    <row r="9" spans="1:9" ht="13.5">
      <c r="A9" s="3">
        <v>39324</v>
      </c>
      <c r="B9" s="19">
        <v>0.4166666666666667</v>
      </c>
      <c r="C9" t="s">
        <v>75</v>
      </c>
      <c r="F9" s="3">
        <v>39324</v>
      </c>
      <c r="G9" s="19">
        <v>0.4166666666666667</v>
      </c>
      <c r="H9">
        <v>78</v>
      </c>
      <c r="I9" t="s">
        <v>76</v>
      </c>
    </row>
    <row r="10" spans="1:8" ht="13.5">
      <c r="A10" s="3">
        <v>39325</v>
      </c>
      <c r="B10" s="19">
        <v>0.3645833333333333</v>
      </c>
      <c r="C10" t="s">
        <v>73</v>
      </c>
      <c r="F10" s="3">
        <v>39325</v>
      </c>
      <c r="G10" s="19">
        <v>0.3645833333333333</v>
      </c>
      <c r="H10">
        <v>57</v>
      </c>
    </row>
    <row r="11" spans="1:8" ht="13.5">
      <c r="A11" s="3">
        <v>39326</v>
      </c>
      <c r="B11" s="19">
        <v>0.3527777777777778</v>
      </c>
      <c r="C11" t="s">
        <v>77</v>
      </c>
      <c r="F11" s="3">
        <v>39326</v>
      </c>
      <c r="G11" s="19">
        <v>0.35625</v>
      </c>
      <c r="H11">
        <v>47</v>
      </c>
    </row>
    <row r="12" spans="1:9" ht="13.5">
      <c r="A12" s="3">
        <v>39327</v>
      </c>
      <c r="B12" s="19"/>
      <c r="C12" t="s">
        <v>75</v>
      </c>
      <c r="F12" s="3">
        <v>39327</v>
      </c>
      <c r="G12" s="19">
        <v>1.4166666666666667</v>
      </c>
      <c r="H12">
        <v>78</v>
      </c>
      <c r="I12" t="s">
        <v>76</v>
      </c>
    </row>
    <row r="13" spans="1:8" ht="13.5">
      <c r="A13" s="3">
        <v>39327</v>
      </c>
      <c r="B13" s="19">
        <v>0.35625</v>
      </c>
      <c r="C13" t="s">
        <v>73</v>
      </c>
      <c r="F13" s="3">
        <v>39327</v>
      </c>
      <c r="G13" s="19">
        <v>0.5416666666666666</v>
      </c>
      <c r="H13">
        <v>52</v>
      </c>
    </row>
    <row r="14" spans="1:8" ht="13.5">
      <c r="A14" s="3">
        <v>39328</v>
      </c>
      <c r="B14" s="19">
        <v>0.375</v>
      </c>
      <c r="C14" t="s">
        <v>73</v>
      </c>
      <c r="F14" s="3">
        <v>39328</v>
      </c>
      <c r="G14" s="19">
        <v>0.375</v>
      </c>
      <c r="H14">
        <v>56</v>
      </c>
    </row>
    <row r="15" spans="1:8" ht="13.5">
      <c r="A15" s="3">
        <v>39329</v>
      </c>
      <c r="B15" s="19">
        <v>0.3534722222222222</v>
      </c>
      <c r="C15" t="s">
        <v>77</v>
      </c>
      <c r="F15" s="3">
        <v>39329</v>
      </c>
      <c r="G15" s="19">
        <v>0.36180555555555555</v>
      </c>
      <c r="H15">
        <v>48</v>
      </c>
    </row>
    <row r="16" spans="1:9" ht="13.5">
      <c r="A16" s="3">
        <v>39329</v>
      </c>
      <c r="B16" s="19"/>
      <c r="C16" t="s">
        <v>75</v>
      </c>
      <c r="F16" s="3">
        <v>39329</v>
      </c>
      <c r="G16" s="19">
        <v>0.4375</v>
      </c>
      <c r="H16">
        <v>78</v>
      </c>
      <c r="I16" t="s">
        <v>76</v>
      </c>
    </row>
    <row r="17" spans="1:8" ht="13.5">
      <c r="A17" s="3">
        <v>39330</v>
      </c>
      <c r="B17" s="19">
        <v>0.3611111111111111</v>
      </c>
      <c r="F17" s="3">
        <v>39330</v>
      </c>
      <c r="G17" s="19">
        <v>0.40277777777777773</v>
      </c>
      <c r="H17">
        <v>55</v>
      </c>
    </row>
    <row r="18" spans="1:8" ht="13.5">
      <c r="A18" s="3">
        <v>39331</v>
      </c>
      <c r="B18" s="19">
        <v>0.6125</v>
      </c>
      <c r="F18" s="3">
        <v>39332</v>
      </c>
      <c r="G18" s="19">
        <v>0.11666666666666665</v>
      </c>
      <c r="H18">
        <v>43</v>
      </c>
    </row>
    <row r="19" spans="1:8" ht="13.5">
      <c r="A19" s="3">
        <v>39332</v>
      </c>
      <c r="B19" s="19">
        <v>0.3722222222222222</v>
      </c>
      <c r="F19" s="3">
        <v>39332</v>
      </c>
      <c r="G19" s="19">
        <v>0.37152777777777773</v>
      </c>
      <c r="H19">
        <v>37</v>
      </c>
    </row>
    <row r="20" spans="1:9" ht="13.5">
      <c r="A20" s="20">
        <v>39332</v>
      </c>
      <c r="B20" s="19">
        <v>0.4236111111111111</v>
      </c>
      <c r="C20" t="s">
        <v>75</v>
      </c>
      <c r="F20" s="3">
        <v>39332</v>
      </c>
      <c r="G20" s="19">
        <v>0.4236111111111111</v>
      </c>
      <c r="H20">
        <v>78</v>
      </c>
      <c r="I20" t="s">
        <v>76</v>
      </c>
    </row>
    <row r="21" spans="1:8" ht="13.5">
      <c r="A21" s="3">
        <v>39333</v>
      </c>
      <c r="B21" s="19">
        <v>0.3645833333333333</v>
      </c>
      <c r="F21" s="3">
        <v>39333</v>
      </c>
      <c r="G21" s="19">
        <v>0.3625</v>
      </c>
      <c r="H21">
        <v>59</v>
      </c>
    </row>
    <row r="22" spans="1:9" ht="13.5">
      <c r="A22" s="3">
        <v>39334</v>
      </c>
      <c r="B22" s="21">
        <v>0.4659722222222222</v>
      </c>
      <c r="C22" t="s">
        <v>78</v>
      </c>
      <c r="F22" s="3">
        <v>39334</v>
      </c>
      <c r="G22" s="19">
        <v>0.4659722222222222</v>
      </c>
      <c r="H22">
        <v>51</v>
      </c>
      <c r="I22" t="s">
        <v>79</v>
      </c>
    </row>
    <row r="23" spans="1:8" ht="13.5">
      <c r="A23" s="13">
        <v>39335</v>
      </c>
      <c r="B23" s="19">
        <v>0.3576388888888889</v>
      </c>
      <c r="C23" t="s">
        <v>80</v>
      </c>
      <c r="D23" t="s">
        <v>81</v>
      </c>
      <c r="F23" s="13">
        <v>-618102</v>
      </c>
      <c r="G23" s="19">
        <v>0.3576388888888889</v>
      </c>
      <c r="H23">
        <v>59</v>
      </c>
    </row>
    <row r="24" spans="1:8" ht="13.5">
      <c r="A24" s="13">
        <v>39336</v>
      </c>
      <c r="B24" s="19">
        <v>0.35277777777777775</v>
      </c>
      <c r="C24" t="s">
        <v>73</v>
      </c>
      <c r="D24">
        <v>20</v>
      </c>
      <c r="F24" s="13">
        <v>-618101</v>
      </c>
      <c r="G24" s="22">
        <v>0.3576388888888889</v>
      </c>
      <c r="H24">
        <v>51</v>
      </c>
    </row>
    <row r="25" spans="1:8" ht="13.5">
      <c r="A25" s="13">
        <v>39337</v>
      </c>
      <c r="B25" s="22">
        <v>0.35416666666666663</v>
      </c>
      <c r="C25" s="17" t="s">
        <v>74</v>
      </c>
      <c r="D25">
        <v>31</v>
      </c>
      <c r="E25" s="17" t="s">
        <v>82</v>
      </c>
      <c r="F25" s="13">
        <v>-618100</v>
      </c>
      <c r="G25" s="22">
        <v>0.35624999999999996</v>
      </c>
      <c r="H25" s="17">
        <v>46.25</v>
      </c>
    </row>
    <row r="26" spans="1:8" ht="13.5">
      <c r="A26" s="13">
        <v>39338</v>
      </c>
      <c r="B26" s="22">
        <v>0.35138888888888886</v>
      </c>
      <c r="C26" s="17" t="s">
        <v>73</v>
      </c>
      <c r="D26">
        <v>20</v>
      </c>
      <c r="E26" s="17"/>
      <c r="F26" s="13">
        <v>-618099</v>
      </c>
      <c r="G26" s="22">
        <v>0.3555555555555555</v>
      </c>
      <c r="H26" s="17">
        <v>57</v>
      </c>
    </row>
    <row r="27" spans="1:8" ht="13.5">
      <c r="A27" s="13">
        <v>39339</v>
      </c>
      <c r="B27" s="22">
        <v>0.44791666666666663</v>
      </c>
      <c r="C27" s="17" t="s">
        <v>74</v>
      </c>
      <c r="D27">
        <v>23</v>
      </c>
      <c r="E27" s="17" t="s">
        <v>83</v>
      </c>
      <c r="F27" s="13">
        <v>-618098</v>
      </c>
      <c r="G27" s="22">
        <v>0.44791666666666663</v>
      </c>
      <c r="H27" s="17">
        <v>45</v>
      </c>
    </row>
    <row r="28" spans="1:8" ht="13.5">
      <c r="A28" s="13">
        <v>39340</v>
      </c>
      <c r="B28" s="22">
        <v>0.35486111111111107</v>
      </c>
      <c r="C28" s="17" t="s">
        <v>73</v>
      </c>
      <c r="D28" t="s">
        <v>84</v>
      </c>
      <c r="E28" s="17"/>
      <c r="F28" s="13">
        <v>-618097</v>
      </c>
      <c r="G28" s="22">
        <v>0.35486111111111107</v>
      </c>
      <c r="H28" s="17">
        <v>37.5</v>
      </c>
    </row>
    <row r="29" spans="1:8" ht="13.5">
      <c r="A29" s="13">
        <v>39341</v>
      </c>
      <c r="B29" s="22">
        <v>0.3833333333333333</v>
      </c>
      <c r="C29" s="17" t="s">
        <v>77</v>
      </c>
      <c r="D29" s="17"/>
      <c r="E29" s="17" t="s">
        <v>82</v>
      </c>
      <c r="F29" s="13">
        <v>-618096</v>
      </c>
      <c r="G29" s="22">
        <v>0.3833333333333333</v>
      </c>
      <c r="H29" s="17">
        <v>24</v>
      </c>
    </row>
    <row r="30" spans="1:9" ht="13.5">
      <c r="A30" s="13">
        <v>39342</v>
      </c>
      <c r="B30" s="22">
        <v>0.3506944444444444</v>
      </c>
      <c r="C30" s="17" t="s">
        <v>73</v>
      </c>
      <c r="D30" s="17"/>
      <c r="E30" s="17"/>
      <c r="F30" s="13">
        <v>-618095</v>
      </c>
      <c r="G30" s="22">
        <v>0.3645833333333333</v>
      </c>
      <c r="H30" s="17">
        <v>55</v>
      </c>
      <c r="I30" t="s">
        <v>85</v>
      </c>
    </row>
    <row r="31" spans="1:8" ht="13.5">
      <c r="A31" s="13">
        <v>39343</v>
      </c>
      <c r="B31" s="22">
        <v>0.36041666666666666</v>
      </c>
      <c r="C31" s="17" t="s">
        <v>73</v>
      </c>
      <c r="D31" s="17"/>
      <c r="E31" s="17"/>
      <c r="F31" s="13">
        <v>-618094</v>
      </c>
      <c r="G31" s="22">
        <v>0.36041666666666666</v>
      </c>
      <c r="H31">
        <v>58</v>
      </c>
    </row>
    <row r="32" spans="1:8" ht="13.5">
      <c r="A32" s="13">
        <v>39344</v>
      </c>
      <c r="B32" s="22">
        <v>0.3423611111111111</v>
      </c>
      <c r="C32" s="17" t="s">
        <v>74</v>
      </c>
      <c r="D32" s="17">
        <v>24</v>
      </c>
      <c r="E32" s="17"/>
      <c r="F32" s="13">
        <v>-618093</v>
      </c>
      <c r="G32" s="22">
        <v>0.34375</v>
      </c>
      <c r="H32" s="17">
        <v>50.5</v>
      </c>
    </row>
    <row r="33" spans="1:9" ht="13.5">
      <c r="A33" s="13">
        <v>39345</v>
      </c>
      <c r="B33" s="22">
        <v>0.3868055555555555</v>
      </c>
      <c r="C33" s="17"/>
      <c r="D33" s="17"/>
      <c r="E33" s="17" t="s">
        <v>82</v>
      </c>
      <c r="F33" s="13">
        <v>-618092</v>
      </c>
      <c r="G33" s="22">
        <v>0.3868055555555555</v>
      </c>
      <c r="H33" s="17">
        <v>60</v>
      </c>
      <c r="I33" t="s">
        <v>86</v>
      </c>
    </row>
    <row r="34" spans="1:8" ht="13.5">
      <c r="A34" s="13">
        <v>39346</v>
      </c>
      <c r="B34" s="22">
        <v>0.37916666666666665</v>
      </c>
      <c r="C34" s="17" t="s">
        <v>73</v>
      </c>
      <c r="D34" s="17" t="s">
        <v>87</v>
      </c>
      <c r="E34" s="17"/>
      <c r="F34" s="13">
        <v>-618091</v>
      </c>
      <c r="G34" s="22">
        <v>0.3798611111111111</v>
      </c>
      <c r="H34" s="17">
        <v>51</v>
      </c>
    </row>
    <row r="35" spans="1:8" ht="13.5">
      <c r="A35" s="13">
        <v>39347</v>
      </c>
      <c r="B35" s="22">
        <v>0.44513888888888886</v>
      </c>
      <c r="C35" s="17" t="s">
        <v>74</v>
      </c>
      <c r="D35" s="17" t="s">
        <v>87</v>
      </c>
      <c r="E35" s="17"/>
      <c r="F35" s="13">
        <v>-618090</v>
      </c>
      <c r="G35" s="22">
        <v>0.4493055555555555</v>
      </c>
      <c r="H35" s="17">
        <v>37</v>
      </c>
    </row>
    <row r="36" spans="1:9" ht="13.5">
      <c r="A36" s="13">
        <v>39348</v>
      </c>
      <c r="B36" s="22"/>
      <c r="C36" s="17" t="s">
        <v>75</v>
      </c>
      <c r="D36" s="17"/>
      <c r="E36" s="17"/>
      <c r="F36" s="13">
        <v>-618089</v>
      </c>
      <c r="G36" s="22"/>
      <c r="H36" s="17"/>
      <c r="I36" t="s">
        <v>86</v>
      </c>
    </row>
    <row r="37" spans="1:8" ht="13.5">
      <c r="A37" s="13">
        <v>39349</v>
      </c>
      <c r="B37" s="22"/>
      <c r="C37" s="17" t="s">
        <v>80</v>
      </c>
      <c r="D37" s="17"/>
      <c r="E37" s="17"/>
      <c r="F37" s="13">
        <v>-618088</v>
      </c>
      <c r="G37" s="22">
        <v>0.3611111111111111</v>
      </c>
      <c r="H37">
        <v>56</v>
      </c>
    </row>
    <row r="38" spans="1:8" ht="13.5">
      <c r="A38" s="13">
        <v>39350</v>
      </c>
      <c r="B38" s="22">
        <v>0.3611111111111111</v>
      </c>
      <c r="C38" s="17" t="s">
        <v>74</v>
      </c>
      <c r="D38" s="17" t="s">
        <v>88</v>
      </c>
      <c r="E38" s="17"/>
      <c r="F38" s="13">
        <v>-618087</v>
      </c>
      <c r="G38" s="22">
        <v>0.3611111111111111</v>
      </c>
      <c r="H38" s="17">
        <v>46</v>
      </c>
    </row>
    <row r="39" spans="1:8" ht="13.5">
      <c r="A39" s="13">
        <v>39351</v>
      </c>
      <c r="B39" s="22">
        <v>0.3590277777777778</v>
      </c>
      <c r="C39" s="17" t="s">
        <v>80</v>
      </c>
      <c r="D39" s="17">
        <v>21.5</v>
      </c>
      <c r="E39" s="17"/>
      <c r="F39" s="13">
        <v>-618086</v>
      </c>
      <c r="G39" s="22">
        <v>0.36180555555555555</v>
      </c>
      <c r="H39" s="17">
        <v>36</v>
      </c>
    </row>
    <row r="40" spans="1:9" ht="13.5">
      <c r="A40" s="13">
        <v>39352</v>
      </c>
      <c r="B40" s="22">
        <v>0.3611111111111111</v>
      </c>
      <c r="C40" s="17" t="s">
        <v>74</v>
      </c>
      <c r="D40" s="17">
        <v>30</v>
      </c>
      <c r="E40" s="17" t="s">
        <v>89</v>
      </c>
      <c r="F40" s="13">
        <v>-618085</v>
      </c>
      <c r="G40" s="22">
        <v>0.3798611111111111</v>
      </c>
      <c r="H40" s="17">
        <v>30.5</v>
      </c>
      <c r="I40" t="s">
        <v>90</v>
      </c>
    </row>
    <row r="41" spans="1:6" ht="13.5">
      <c r="A41" s="13">
        <v>39353</v>
      </c>
      <c r="B41" s="22">
        <v>0.3395833333333333</v>
      </c>
      <c r="C41" s="17" t="s">
        <v>74</v>
      </c>
      <c r="D41" s="17"/>
      <c r="E41" s="17"/>
      <c r="F41" s="13">
        <v>39353</v>
      </c>
    </row>
    <row r="42" spans="1:9" ht="13.5">
      <c r="A42" s="13">
        <v>39354</v>
      </c>
      <c r="B42" s="22">
        <v>0.34305555555555556</v>
      </c>
      <c r="C42" s="17" t="s">
        <v>77</v>
      </c>
      <c r="D42" s="17">
        <v>38</v>
      </c>
      <c r="E42" s="23" t="s">
        <v>91</v>
      </c>
      <c r="F42" s="13">
        <v>39354</v>
      </c>
      <c r="G42" s="22">
        <v>0.34652777777777777</v>
      </c>
      <c r="H42" s="17">
        <v>49</v>
      </c>
      <c r="I42" t="s">
        <v>92</v>
      </c>
    </row>
    <row r="43" spans="1:8" ht="13.5">
      <c r="A43" s="24">
        <v>39355</v>
      </c>
      <c r="B43" s="22">
        <v>0.3770833333333333</v>
      </c>
      <c r="C43" s="17" t="s">
        <v>80</v>
      </c>
      <c r="D43" s="17" t="s">
        <v>93</v>
      </c>
      <c r="E43" s="17"/>
      <c r="F43" s="24">
        <v>39355</v>
      </c>
      <c r="G43" s="22">
        <v>0.37777777777777777</v>
      </c>
      <c r="H43" s="17">
        <v>54</v>
      </c>
    </row>
    <row r="44" spans="1:8" ht="13.5">
      <c r="A44" s="25">
        <v>39356</v>
      </c>
      <c r="B44" s="22">
        <v>0.3694444444444444</v>
      </c>
      <c r="C44" s="17" t="s">
        <v>80</v>
      </c>
      <c r="D44" s="17" t="s">
        <v>93</v>
      </c>
      <c r="E44" s="17"/>
      <c r="F44" s="24">
        <v>39356</v>
      </c>
      <c r="G44" s="22">
        <v>0.37152777777777773</v>
      </c>
      <c r="H44" s="17">
        <v>54</v>
      </c>
    </row>
    <row r="45" spans="1:8" ht="13.5">
      <c r="A45" s="25">
        <v>39357</v>
      </c>
      <c r="B45" s="22">
        <v>0.3673611111111111</v>
      </c>
      <c r="C45" t="s">
        <v>80</v>
      </c>
      <c r="D45" t="s">
        <v>93</v>
      </c>
      <c r="F45" s="24">
        <v>39357</v>
      </c>
      <c r="G45" s="22">
        <v>0.3638888888888889</v>
      </c>
      <c r="H45">
        <v>46</v>
      </c>
    </row>
    <row r="46" spans="1:9" ht="13.5">
      <c r="A46" s="25">
        <v>39358</v>
      </c>
      <c r="B46" s="22">
        <v>0.36319444444444443</v>
      </c>
      <c r="C46" t="s">
        <v>74</v>
      </c>
      <c r="D46">
        <v>28</v>
      </c>
      <c r="E46" t="s">
        <v>94</v>
      </c>
      <c r="F46" s="24">
        <v>39358</v>
      </c>
      <c r="G46" s="19">
        <v>0.3645833333333333</v>
      </c>
      <c r="H46">
        <v>34.5</v>
      </c>
      <c r="I46" t="s">
        <v>95</v>
      </c>
    </row>
    <row r="47" spans="1:6" ht="13.5">
      <c r="A47" s="25">
        <v>39359</v>
      </c>
      <c r="B47" s="22"/>
      <c r="F47" s="24">
        <v>39359</v>
      </c>
    </row>
    <row r="48" spans="1:6" ht="13.5">
      <c r="A48" s="25">
        <v>39360</v>
      </c>
      <c r="F48" s="24">
        <v>39360</v>
      </c>
    </row>
    <row r="49" spans="1:6" ht="13.5">
      <c r="A49" s="25">
        <v>39361</v>
      </c>
      <c r="F49" s="24">
        <v>39361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23" sqref="G23"/>
    </sheetView>
  </sheetViews>
  <sheetFormatPr defaultColWidth="9.140625" defaultRowHeight="15"/>
  <cols>
    <col min="1" max="1" width="11.140625" style="0" customWidth="1"/>
    <col min="2" max="2" width="8.7109375" style="0" customWidth="1"/>
    <col min="3" max="3" width="9.421875" style="0" customWidth="1"/>
    <col min="4" max="4" width="9.7109375" style="0" customWidth="1"/>
    <col min="5" max="16384" width="8.7109375" style="0" customWidth="1"/>
  </cols>
  <sheetData>
    <row r="1" spans="1:4" ht="13.5">
      <c r="A1" s="8" t="s">
        <v>67</v>
      </c>
      <c r="B1" s="8"/>
      <c r="C1" s="8"/>
      <c r="D1" s="8"/>
    </row>
    <row r="2" spans="1:4" ht="13.5">
      <c r="A2" s="8"/>
      <c r="B2" s="1" t="s">
        <v>96</v>
      </c>
      <c r="C2" s="8"/>
      <c r="D2" s="8"/>
    </row>
    <row r="3" spans="1:5" ht="13.5">
      <c r="A3" s="8"/>
      <c r="B3" s="8"/>
      <c r="C3" s="8" t="s">
        <v>97</v>
      </c>
      <c r="D3" s="8" t="s">
        <v>98</v>
      </c>
      <c r="E3" s="8" t="s">
        <v>99</v>
      </c>
    </row>
    <row r="4" spans="1:5" ht="13.5">
      <c r="A4" s="8" t="s">
        <v>6</v>
      </c>
      <c r="B4" s="8" t="s">
        <v>7</v>
      </c>
      <c r="C4" s="8" t="s">
        <v>100</v>
      </c>
      <c r="D4" s="8" t="s">
        <v>100</v>
      </c>
      <c r="E4" s="8" t="s">
        <v>100</v>
      </c>
    </row>
    <row r="5" spans="1:4" ht="13.5">
      <c r="A5" s="3">
        <v>39323</v>
      </c>
      <c r="B5" s="19">
        <v>0.6916666666666668</v>
      </c>
      <c r="C5">
        <v>2</v>
      </c>
      <c r="D5">
        <v>3.25</v>
      </c>
    </row>
    <row r="6" spans="1:4" ht="13.5">
      <c r="A6" s="3">
        <v>39326</v>
      </c>
      <c r="B6" s="19">
        <v>0.4166666666666667</v>
      </c>
      <c r="C6">
        <v>2.62</v>
      </c>
      <c r="D6">
        <v>2.6</v>
      </c>
    </row>
    <row r="7" spans="1:4" ht="13.5">
      <c r="A7" s="13">
        <v>39329</v>
      </c>
      <c r="B7" s="19">
        <v>0.36666666666666664</v>
      </c>
      <c r="C7">
        <v>0.5</v>
      </c>
      <c r="D7">
        <v>1.5</v>
      </c>
    </row>
    <row r="8" spans="1:4" ht="13.5">
      <c r="A8" s="13">
        <v>39330</v>
      </c>
      <c r="B8" s="19">
        <v>0.75</v>
      </c>
      <c r="C8">
        <v>0.5</v>
      </c>
      <c r="D8">
        <v>2.6</v>
      </c>
    </row>
    <row r="9" spans="1:4" ht="13.5">
      <c r="A9" s="13">
        <v>39332</v>
      </c>
      <c r="B9" s="19">
        <v>0.3659722222222222</v>
      </c>
      <c r="C9">
        <v>0.5</v>
      </c>
      <c r="D9">
        <v>3.5</v>
      </c>
    </row>
    <row r="10" spans="1:4" ht="13.5">
      <c r="A10" s="13">
        <v>39337</v>
      </c>
      <c r="B10" s="19">
        <v>0.4472222222222222</v>
      </c>
      <c r="C10">
        <v>3.45</v>
      </c>
      <c r="D10">
        <v>7.5</v>
      </c>
    </row>
    <row r="11" spans="1:3" ht="13.5">
      <c r="A11" s="13">
        <v>39341</v>
      </c>
      <c r="B11" s="19">
        <v>0.5076388888888889</v>
      </c>
      <c r="C11">
        <v>4.25</v>
      </c>
    </row>
    <row r="12" spans="1:4" ht="13.5">
      <c r="A12" s="13">
        <v>39342</v>
      </c>
      <c r="B12" s="19">
        <v>0.3576388888888889</v>
      </c>
      <c r="C12">
        <v>0.5</v>
      </c>
      <c r="D12">
        <v>0.5</v>
      </c>
    </row>
    <row r="13" spans="1:5" ht="13.5">
      <c r="A13" s="13">
        <v>39344</v>
      </c>
      <c r="B13" s="19">
        <v>0.65625</v>
      </c>
      <c r="E13">
        <v>4.5</v>
      </c>
    </row>
    <row r="14" spans="1:4" ht="13.5">
      <c r="A14" s="13">
        <v>39345</v>
      </c>
      <c r="B14" s="19">
        <v>0.3534722222222222</v>
      </c>
      <c r="C14">
        <v>1.75</v>
      </c>
      <c r="D14">
        <v>2</v>
      </c>
    </row>
    <row r="15" spans="1:4" ht="13.5">
      <c r="A15" s="13">
        <v>39348</v>
      </c>
      <c r="B15" s="19">
        <v>0.4284722222222222</v>
      </c>
      <c r="C15">
        <v>0.6000000000000001</v>
      </c>
      <c r="D15">
        <v>5</v>
      </c>
    </row>
    <row r="16" spans="1:5" ht="13.5">
      <c r="A16" s="13">
        <v>39351</v>
      </c>
      <c r="B16" s="19">
        <v>0.625</v>
      </c>
      <c r="C16">
        <v>2.3</v>
      </c>
      <c r="D16">
        <v>2.2</v>
      </c>
      <c r="E16">
        <v>6.7</v>
      </c>
    </row>
    <row r="17" spans="1:4" ht="13.5">
      <c r="A17" s="13">
        <v>39354</v>
      </c>
      <c r="B17" s="19">
        <v>0.43124999999999997</v>
      </c>
      <c r="C17">
        <v>2.75</v>
      </c>
      <c r="D17">
        <v>1.25</v>
      </c>
    </row>
    <row r="18" spans="1:5" ht="13.5">
      <c r="A18" s="13">
        <v>39358</v>
      </c>
      <c r="B18" s="19">
        <v>0.7256944444444444</v>
      </c>
      <c r="C18">
        <v>2.5</v>
      </c>
      <c r="D18">
        <v>2.5</v>
      </c>
      <c r="E18">
        <v>6.1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9.140625" defaultRowHeight="15"/>
  <cols>
    <col min="1" max="16384" width="8.7109375" style="0" customWidth="1"/>
  </cols>
  <sheetData>
    <row r="1" ht="13.5">
      <c r="A1" t="s">
        <v>67</v>
      </c>
    </row>
    <row r="2" ht="13.5">
      <c r="B2" s="26" t="s">
        <v>101</v>
      </c>
    </row>
    <row r="4" spans="1:3" ht="13.5">
      <c r="A4" t="s">
        <v>6</v>
      </c>
      <c r="B4" t="s">
        <v>7</v>
      </c>
      <c r="C4" t="s">
        <v>70</v>
      </c>
    </row>
    <row r="5" spans="1:3" ht="13.5">
      <c r="A5" s="13">
        <v>39331</v>
      </c>
      <c r="B5" s="4">
        <v>0.11458333333333333</v>
      </c>
      <c r="C5">
        <v>90</v>
      </c>
    </row>
    <row r="6" spans="1:3" ht="13.5">
      <c r="A6" s="13">
        <v>39333</v>
      </c>
      <c r="B6" s="4">
        <v>0.3645833333333333</v>
      </c>
      <c r="C6">
        <v>89.9</v>
      </c>
    </row>
    <row r="7" ht="13.5">
      <c r="B7" s="4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B41" sqref="B41"/>
    </sheetView>
  </sheetViews>
  <sheetFormatPr defaultColWidth="12.57421875" defaultRowHeight="15"/>
  <cols>
    <col min="1" max="6" width="11.8515625" style="0" customWidth="1"/>
    <col min="7" max="7" width="26.8515625" style="0" customWidth="1"/>
    <col min="8" max="16384" width="11.8515625" style="0" customWidth="1"/>
  </cols>
  <sheetData>
    <row r="1" spans="1:2" ht="13.5">
      <c r="A1" t="s">
        <v>102</v>
      </c>
      <c r="B1" s="8"/>
    </row>
    <row r="2" spans="1:5" ht="13.5">
      <c r="A2" t="s">
        <v>103</v>
      </c>
      <c r="B2" s="27">
        <f>Calibrations!B44</f>
        <v>8.590070921985816</v>
      </c>
      <c r="C2" t="s">
        <v>104</v>
      </c>
      <c r="D2" s="28">
        <f>B2/3.78</f>
        <v>2.2725055349168826</v>
      </c>
      <c r="E2" t="s">
        <v>105</v>
      </c>
    </row>
    <row r="3" spans="2:8" ht="13.5">
      <c r="B3" s="8" t="s">
        <v>106</v>
      </c>
      <c r="G3" t="s">
        <v>107</v>
      </c>
      <c r="H3" t="s">
        <v>108</v>
      </c>
    </row>
    <row r="4" spans="1:4" ht="13.5">
      <c r="A4" t="s">
        <v>109</v>
      </c>
      <c r="B4" t="s">
        <v>110</v>
      </c>
      <c r="C4" t="s">
        <v>111</v>
      </c>
      <c r="D4" t="s">
        <v>112</v>
      </c>
    </row>
    <row r="5" spans="1:7" ht="13.5">
      <c r="A5" s="29">
        <v>37860</v>
      </c>
      <c r="B5">
        <v>51.5</v>
      </c>
      <c r="C5" s="15">
        <f>B5*$D$2</f>
        <v>117.03403504821945</v>
      </c>
      <c r="D5">
        <v>35</v>
      </c>
      <c r="E5">
        <v>1</v>
      </c>
      <c r="F5">
        <v>35</v>
      </c>
      <c r="G5" s="15">
        <f>F5/8</f>
        <v>4.375</v>
      </c>
    </row>
    <row r="6" spans="1:7" ht="13.5">
      <c r="A6" s="29">
        <v>37861</v>
      </c>
      <c r="B6">
        <v>59</v>
      </c>
      <c r="C6" s="15">
        <f>B6*$D$2</f>
        <v>134.07782656009607</v>
      </c>
      <c r="D6" s="15">
        <f>165-152.31</f>
        <v>12.689999999999998</v>
      </c>
      <c r="E6">
        <v>2</v>
      </c>
      <c r="F6">
        <v>12.69</v>
      </c>
      <c r="G6" s="15">
        <f>F6/8</f>
        <v>1.58625</v>
      </c>
    </row>
    <row r="7" spans="1:7" ht="13.5">
      <c r="A7" s="29">
        <v>37862</v>
      </c>
      <c r="B7">
        <v>51.5</v>
      </c>
      <c r="C7" s="15">
        <f>B7*$D$2</f>
        <v>117.03403504821945</v>
      </c>
      <c r="D7">
        <v>12.31</v>
      </c>
      <c r="E7">
        <v>3</v>
      </c>
      <c r="F7">
        <v>12.31</v>
      </c>
      <c r="G7" s="15">
        <f>F7/8</f>
        <v>1.53875</v>
      </c>
    </row>
    <row r="8" spans="1:7" ht="13.5">
      <c r="A8" s="29">
        <v>37862</v>
      </c>
      <c r="B8">
        <v>78</v>
      </c>
      <c r="C8" s="15">
        <f>B8*$D$2</f>
        <v>177.25543172351684</v>
      </c>
      <c r="E8">
        <v>4</v>
      </c>
      <c r="F8">
        <v>18.493464999999986</v>
      </c>
      <c r="G8" s="15">
        <f>F8/9</f>
        <v>2.054829444444443</v>
      </c>
    </row>
    <row r="9" spans="1:7" ht="13.5">
      <c r="A9" s="29">
        <v>37863</v>
      </c>
      <c r="B9">
        <v>57</v>
      </c>
      <c r="C9" s="15">
        <f>B9*$D$2</f>
        <v>129.5328154902623</v>
      </c>
      <c r="D9" s="15">
        <f>165-146.506535</f>
        <v>18.493464999999986</v>
      </c>
      <c r="E9">
        <v>5</v>
      </c>
      <c r="F9">
        <v>29.04443800000001</v>
      </c>
      <c r="G9" s="15">
        <f>F9/9</f>
        <v>3.227159777777779</v>
      </c>
    </row>
    <row r="10" spans="1:7" ht="13.5">
      <c r="A10" s="29">
        <v>37864</v>
      </c>
      <c r="B10">
        <v>47</v>
      </c>
      <c r="C10" s="15">
        <f>B10*$D$2</f>
        <v>106.80776014109348</v>
      </c>
      <c r="D10" s="15">
        <f>146.506535-117.462097</f>
        <v>29.044438000000014</v>
      </c>
      <c r="E10">
        <v>6</v>
      </c>
      <c r="F10">
        <v>33.01568399999999</v>
      </c>
      <c r="G10" s="15">
        <f>F10/9</f>
        <v>3.6684093333333325</v>
      </c>
    </row>
    <row r="11" spans="1:7" ht="13.5">
      <c r="A11" s="29">
        <v>37865</v>
      </c>
      <c r="B11">
        <v>78</v>
      </c>
      <c r="C11" s="15">
        <f>B11*$D$2</f>
        <v>177.25543172351684</v>
      </c>
      <c r="F11" s="15">
        <f>AVERAGE(F5:F10)</f>
        <v>23.42559783333333</v>
      </c>
      <c r="G11" s="15">
        <f>F11/9</f>
        <v>2.6028442037037034</v>
      </c>
    </row>
    <row r="12" spans="1:4" ht="13.5">
      <c r="A12" s="29">
        <v>37865</v>
      </c>
      <c r="B12">
        <v>52</v>
      </c>
      <c r="C12" s="15">
        <f>B12*$D$2</f>
        <v>118.1702878156779</v>
      </c>
      <c r="D12" s="15">
        <f>165-131.984316</f>
        <v>33.01568399999999</v>
      </c>
    </row>
    <row r="13" spans="1:7" ht="13.5">
      <c r="A13" t="s">
        <v>113</v>
      </c>
      <c r="B13" s="15">
        <f>AVERAGE(B5:B12)</f>
        <v>59.25</v>
      </c>
      <c r="C13" s="15">
        <f>AVERAGE(C5:C12)</f>
        <v>134.64595294382528</v>
      </c>
      <c r="D13" s="15">
        <f>AVERAGE(D5:D12)</f>
        <v>23.42559783333333</v>
      </c>
      <c r="G13" s="15">
        <f>AVERAGE(G5:G12)</f>
        <v>2.721891822751323</v>
      </c>
    </row>
    <row r="14" ht="13.5">
      <c r="B14" s="8" t="s">
        <v>114</v>
      </c>
    </row>
    <row r="15" spans="2:4" ht="13.5">
      <c r="B15" t="s">
        <v>110</v>
      </c>
      <c r="C15" t="s">
        <v>115</v>
      </c>
      <c r="D15" t="s">
        <v>116</v>
      </c>
    </row>
    <row r="16" spans="1:7" ht="13.5">
      <c r="A16" s="29">
        <v>37870</v>
      </c>
      <c r="B16">
        <v>78</v>
      </c>
      <c r="C16">
        <v>165</v>
      </c>
      <c r="E16">
        <v>1</v>
      </c>
      <c r="F16" s="15">
        <f>165-152.31</f>
        <v>12.689999999999998</v>
      </c>
      <c r="G16" s="15">
        <f>F16/7</f>
        <v>1.8128571428571425</v>
      </c>
    </row>
    <row r="17" spans="1:7" ht="13.5">
      <c r="A17" s="29">
        <v>37871</v>
      </c>
      <c r="B17">
        <v>59</v>
      </c>
      <c r="C17">
        <v>152.31</v>
      </c>
      <c r="D17" s="15">
        <f>165-152.31</f>
        <v>12.689999999999998</v>
      </c>
      <c r="E17">
        <v>2</v>
      </c>
      <c r="F17" s="15">
        <f>165-152.31</f>
        <v>12.689999999999998</v>
      </c>
      <c r="G17" s="15">
        <f>F17/7</f>
        <v>1.8128571428571425</v>
      </c>
    </row>
    <row r="18" spans="1:7" ht="13.5">
      <c r="A18" s="29">
        <v>37872</v>
      </c>
      <c r="E18">
        <v>3</v>
      </c>
      <c r="F18" s="15">
        <f>152.31-129.079872</f>
        <v>23.230128000000008</v>
      </c>
      <c r="G18" s="15">
        <f>F18/7</f>
        <v>3.3185897142857153</v>
      </c>
    </row>
    <row r="19" spans="1:7" ht="13.5">
      <c r="A19" s="29">
        <v>37872</v>
      </c>
      <c r="B19">
        <v>78</v>
      </c>
      <c r="C19">
        <v>165</v>
      </c>
      <c r="E19">
        <v>4</v>
      </c>
      <c r="F19" s="15">
        <f>129.079872-115.283764</f>
        <v>13.79610799999999</v>
      </c>
      <c r="G19" s="15">
        <f>F19/7</f>
        <v>1.97087257142857</v>
      </c>
    </row>
    <row r="20" spans="1:7" ht="13.5">
      <c r="A20" s="29">
        <v>37873</v>
      </c>
      <c r="B20">
        <v>59</v>
      </c>
      <c r="C20">
        <v>152.31</v>
      </c>
      <c r="D20" s="15">
        <f>165-152.31</f>
        <v>12.689999999999998</v>
      </c>
      <c r="E20">
        <v>5</v>
      </c>
      <c r="F20" s="15">
        <f>165-146.506535</f>
        <v>18.493464999999986</v>
      </c>
      <c r="G20" s="15">
        <f>F20/8</f>
        <v>2.3116831249999983</v>
      </c>
    </row>
    <row r="21" spans="1:7" ht="13.5">
      <c r="A21" s="29">
        <v>37874</v>
      </c>
      <c r="B21">
        <v>51</v>
      </c>
      <c r="C21" s="15">
        <f>(B21-6.5578)/0.3443</f>
        <v>129.07987220447285</v>
      </c>
      <c r="D21" s="15">
        <f>152.31-129.079872</f>
        <v>23.230128000000008</v>
      </c>
      <c r="E21">
        <v>6</v>
      </c>
      <c r="F21" s="15">
        <f>146.506535-110</f>
        <v>36.506535000000014</v>
      </c>
      <c r="G21" s="15">
        <f>F21/8</f>
        <v>4.563316875000002</v>
      </c>
    </row>
    <row r="22" spans="1:7" ht="13.5">
      <c r="A22" s="29">
        <v>37875</v>
      </c>
      <c r="B22">
        <v>46.25</v>
      </c>
      <c r="C22" s="15">
        <f>(B22-6.5578)/0.3443</f>
        <v>115.28376415916352</v>
      </c>
      <c r="D22" s="15">
        <f>129.079872-115.283764</f>
        <v>13.79610799999999</v>
      </c>
      <c r="E22">
        <v>7</v>
      </c>
      <c r="F22" s="15">
        <f>110-89.8698809</f>
        <v>20.1301191</v>
      </c>
      <c r="G22" s="15">
        <f>F23/8</f>
        <v>2.4560063410714283</v>
      </c>
    </row>
    <row r="23" spans="1:6" ht="13.5">
      <c r="A23" s="29">
        <v>37875</v>
      </c>
      <c r="B23">
        <v>78</v>
      </c>
      <c r="C23">
        <v>165</v>
      </c>
      <c r="F23" s="15">
        <f>AVERAGE(F16:F22)</f>
        <v>19.648050728571427</v>
      </c>
    </row>
    <row r="24" spans="1:4" ht="13.5">
      <c r="A24" s="29">
        <v>37876</v>
      </c>
      <c r="B24">
        <v>57</v>
      </c>
      <c r="C24" s="15">
        <f>(B24-6.5578)/0.3443</f>
        <v>146.50653499854778</v>
      </c>
      <c r="D24" s="15">
        <f>165-146.506535</f>
        <v>18.493464999999986</v>
      </c>
    </row>
    <row r="25" spans="1:4" ht="13.5">
      <c r="A25" s="29">
        <v>37877</v>
      </c>
      <c r="B25">
        <v>45</v>
      </c>
      <c r="C25">
        <v>110</v>
      </c>
      <c r="D25" s="15">
        <f>146.506535-110</f>
        <v>36.506535000000014</v>
      </c>
    </row>
    <row r="26" spans="1:4" ht="13.5">
      <c r="A26" s="29">
        <v>37878</v>
      </c>
      <c r="B26">
        <v>37.5</v>
      </c>
      <c r="C26" s="15">
        <f>(B26-6.5578)/0.3443</f>
        <v>89.86988091780424</v>
      </c>
      <c r="D26" s="15">
        <f>110-89.8698809</f>
        <v>20.1301191</v>
      </c>
    </row>
    <row r="28" ht="13.5">
      <c r="B28" t="s">
        <v>117</v>
      </c>
    </row>
    <row r="29" spans="2:4" ht="13.5">
      <c r="B29" t="s">
        <v>110</v>
      </c>
      <c r="C29" t="s">
        <v>115</v>
      </c>
      <c r="D29" t="s">
        <v>116</v>
      </c>
    </row>
    <row r="30" spans="1:7" ht="13.5">
      <c r="A30" s="29">
        <v>37886</v>
      </c>
      <c r="B30">
        <v>78</v>
      </c>
      <c r="C30">
        <v>165</v>
      </c>
      <c r="E30">
        <v>1</v>
      </c>
      <c r="F30" s="15">
        <f>165-143.602091</f>
        <v>21.397909</v>
      </c>
      <c r="G30" s="15">
        <f>F30/9</f>
        <v>2.3775454444444444</v>
      </c>
    </row>
    <row r="31" spans="1:7" ht="13.5">
      <c r="A31" s="29">
        <v>37887</v>
      </c>
      <c r="B31">
        <v>56</v>
      </c>
      <c r="C31" s="15">
        <f>(B31-6.5578)/0.3443</f>
        <v>143.6020911995353</v>
      </c>
      <c r="D31" s="15">
        <f>165-143.602091</f>
        <v>21.397909</v>
      </c>
      <c r="E31">
        <v>2</v>
      </c>
      <c r="F31" s="15">
        <f>143.602091-114.557653</f>
        <v>29.044438</v>
      </c>
      <c r="G31" s="15">
        <f>F31/9</f>
        <v>3.2271597777777776</v>
      </c>
    </row>
    <row r="32" spans="1:7" ht="13.5">
      <c r="A32" s="29">
        <v>37888</v>
      </c>
      <c r="B32">
        <v>46</v>
      </c>
      <c r="C32" s="15">
        <f>(B32-6.5578)/0.3443</f>
        <v>114.5576532094104</v>
      </c>
      <c r="D32" s="15">
        <f>143.602091-114.557653</f>
        <v>29.044438</v>
      </c>
      <c r="E32">
        <v>3</v>
      </c>
      <c r="F32" s="15">
        <f>114.557653-85.5132152</f>
        <v>29.044437799999997</v>
      </c>
      <c r="G32" s="15">
        <f>F32/9</f>
        <v>3.2271597555555553</v>
      </c>
    </row>
    <row r="33" spans="1:8" ht="13.5">
      <c r="A33" s="29">
        <v>37889</v>
      </c>
      <c r="B33">
        <v>36</v>
      </c>
      <c r="C33" s="15">
        <f>(B33-6.5578)/0.3443</f>
        <v>85.51321521928551</v>
      </c>
      <c r="D33" s="15">
        <f>114.557653-85.5132152</f>
        <v>29.044437799999997</v>
      </c>
      <c r="E33">
        <v>4</v>
      </c>
      <c r="F33" s="15">
        <f>85.5132152-69.5387743</f>
        <v>15.974440900000005</v>
      </c>
      <c r="G33" s="15">
        <f>F33/9</f>
        <v>1.7749378777777782</v>
      </c>
      <c r="H33" t="s">
        <v>118</v>
      </c>
    </row>
    <row r="34" spans="1:7" ht="13.5">
      <c r="A34" s="29">
        <v>37890</v>
      </c>
      <c r="B34">
        <v>30.5</v>
      </c>
      <c r="C34" s="15">
        <f>(B34-6.5578)/0.3443</f>
        <v>69.53877432471681</v>
      </c>
      <c r="D34" s="15">
        <f>85.5132152-69.5387743</f>
        <v>15.974440900000005</v>
      </c>
      <c r="F34" s="15">
        <f>AVERAGE(F30:F33)</f>
        <v>23.865306425</v>
      </c>
      <c r="G34" s="15">
        <f>F34/9</f>
        <v>2.651700713888889</v>
      </c>
    </row>
    <row r="35" ht="13.5">
      <c r="E35">
        <v>35</v>
      </c>
    </row>
    <row r="36" ht="13.5">
      <c r="E36">
        <v>12.69</v>
      </c>
    </row>
    <row r="37" ht="13.5">
      <c r="E37">
        <v>12.31</v>
      </c>
    </row>
    <row r="38" ht="13.5">
      <c r="E38">
        <v>18.493464999999986</v>
      </c>
    </row>
    <row r="39" ht="13.5">
      <c r="E39">
        <v>29.04443800000001</v>
      </c>
    </row>
    <row r="40" ht="13.5">
      <c r="E40">
        <v>33.01568399999999</v>
      </c>
    </row>
    <row r="41" ht="13.5">
      <c r="E41" s="15">
        <f>165-152.31</f>
        <v>12.689999999999998</v>
      </c>
    </row>
    <row r="42" ht="13.5">
      <c r="E42" s="15">
        <f>165-152.31</f>
        <v>12.689999999999998</v>
      </c>
    </row>
    <row r="43" ht="13.5">
      <c r="E43" s="15">
        <f>152.31-129.079872</f>
        <v>23.230128000000008</v>
      </c>
    </row>
    <row r="44" ht="13.5">
      <c r="E44" s="15">
        <f>129.079872-115.283764</f>
        <v>13.79610799999999</v>
      </c>
    </row>
    <row r="45" ht="13.5">
      <c r="E45" s="15">
        <f>165-146.506535</f>
        <v>18.493464999999986</v>
      </c>
    </row>
    <row r="46" ht="13.5">
      <c r="E46" s="15">
        <f>146.506535-110</f>
        <v>36.506535000000014</v>
      </c>
    </row>
    <row r="47" ht="13.5">
      <c r="E47" s="15">
        <f>110-89.8698809</f>
        <v>20.1301191</v>
      </c>
    </row>
    <row r="48" ht="13.5">
      <c r="E48" s="15">
        <f>165-143.602091</f>
        <v>21.397909</v>
      </c>
    </row>
    <row r="49" ht="13.5">
      <c r="E49" s="15">
        <f>143.602091-114.557653</f>
        <v>29.044438</v>
      </c>
    </row>
    <row r="50" ht="13.5">
      <c r="E50" s="15">
        <f>114.557653-85.5132152</f>
        <v>29.044437799999997</v>
      </c>
    </row>
    <row r="51" spans="5:6" ht="13.5">
      <c r="E51" s="15">
        <f>85.5132152-69.5387743</f>
        <v>15.974440900000005</v>
      </c>
      <c r="F51" s="15">
        <f>AVERAGE(E35:E51)</f>
        <v>21.97359810588235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7"/>
  <sheetViews>
    <sheetView workbookViewId="0" topLeftCell="A94">
      <selection activeCell="A1" sqref="A1"/>
    </sheetView>
  </sheetViews>
  <sheetFormatPr defaultColWidth="8.00390625" defaultRowHeight="15"/>
  <cols>
    <col min="1" max="1" width="8.421875" style="30" customWidth="1"/>
    <col min="2" max="2" width="12.421875" style="31" customWidth="1"/>
    <col min="3" max="16384" width="8.421875" style="0" customWidth="1"/>
  </cols>
  <sheetData>
    <row r="1" spans="1:2" ht="13.5">
      <c r="A1" s="32" t="s">
        <v>119</v>
      </c>
      <c r="B1" s="32"/>
    </row>
    <row r="2" spans="1:2" ht="13.5">
      <c r="A2" s="30" t="s">
        <v>109</v>
      </c>
      <c r="B2" s="31" t="s">
        <v>120</v>
      </c>
    </row>
    <row r="3" spans="1:2" ht="13.5">
      <c r="A3" s="30">
        <v>39320</v>
      </c>
      <c r="B3" s="31">
        <v>0</v>
      </c>
    </row>
    <row r="4" spans="1:2" ht="13.5">
      <c r="A4" s="30">
        <v>39321</v>
      </c>
      <c r="B4" s="31">
        <v>1</v>
      </c>
    </row>
    <row r="5" spans="1:2" ht="13.5">
      <c r="A5" s="30">
        <v>39322</v>
      </c>
      <c r="B5" s="31">
        <v>3</v>
      </c>
    </row>
    <row r="6" spans="1:2" ht="13.5">
      <c r="A6" s="30">
        <v>39323</v>
      </c>
      <c r="B6" s="31">
        <v>4</v>
      </c>
    </row>
    <row r="7" spans="1:2" ht="13.5">
      <c r="A7" s="30">
        <v>39324</v>
      </c>
      <c r="B7" s="31">
        <v>4.5</v>
      </c>
    </row>
    <row r="8" spans="1:2" ht="13.5">
      <c r="A8" s="30">
        <v>39325</v>
      </c>
      <c r="B8" s="31">
        <v>4.1</v>
      </c>
    </row>
    <row r="9" spans="1:2" ht="13.5">
      <c r="A9" s="30">
        <v>39326</v>
      </c>
      <c r="B9" s="31">
        <v>4</v>
      </c>
    </row>
    <row r="10" spans="1:2" ht="13.5">
      <c r="A10" s="30" t="s">
        <v>121</v>
      </c>
      <c r="B10" s="31">
        <f>SUM(B3:B9)</f>
        <v>20.6</v>
      </c>
    </row>
    <row r="15" spans="1:2" ht="13.5">
      <c r="A15" s="33" t="s">
        <v>122</v>
      </c>
      <c r="B15" s="33"/>
    </row>
    <row r="16" spans="1:2" ht="13.5">
      <c r="A16" s="30">
        <v>39327</v>
      </c>
      <c r="B16" s="31" t="s">
        <v>87</v>
      </c>
    </row>
    <row r="17" spans="1:2" ht="13.5">
      <c r="A17" s="30">
        <v>39328</v>
      </c>
      <c r="B17" s="31" t="s">
        <v>87</v>
      </c>
    </row>
    <row r="18" spans="1:2" ht="13.5">
      <c r="A18" s="30">
        <v>39329</v>
      </c>
      <c r="B18" s="31">
        <v>22.5</v>
      </c>
    </row>
    <row r="19" spans="1:2" ht="13.5">
      <c r="A19" s="30">
        <v>39330</v>
      </c>
      <c r="B19" s="31">
        <v>1.5</v>
      </c>
    </row>
    <row r="20" spans="1:2" ht="13.5">
      <c r="A20" s="30">
        <v>39331</v>
      </c>
      <c r="B20" s="31">
        <v>3.2</v>
      </c>
    </row>
    <row r="21" spans="1:2" ht="13.5">
      <c r="A21" s="30">
        <v>39332</v>
      </c>
      <c r="B21" s="31">
        <v>0.25</v>
      </c>
    </row>
    <row r="22" spans="1:2" ht="13.5">
      <c r="A22" s="30">
        <v>39333</v>
      </c>
      <c r="B22" s="31">
        <v>9</v>
      </c>
    </row>
    <row r="23" spans="1:2" ht="13.5">
      <c r="A23" s="30" t="s">
        <v>121</v>
      </c>
      <c r="B23" s="31">
        <f>SUM(B18:B22)</f>
        <v>36.45</v>
      </c>
    </row>
    <row r="30" spans="1:2" ht="13.5">
      <c r="A30" s="33" t="s">
        <v>123</v>
      </c>
      <c r="B30" s="33"/>
    </row>
    <row r="31" spans="1:2" ht="13.5">
      <c r="A31" s="30">
        <v>39334</v>
      </c>
      <c r="B31" s="31">
        <v>2</v>
      </c>
    </row>
    <row r="32" spans="1:2" ht="13.5">
      <c r="A32" s="30">
        <v>39335</v>
      </c>
      <c r="B32" s="31">
        <v>3.5</v>
      </c>
    </row>
    <row r="33" spans="1:2" ht="13.5">
      <c r="A33" s="30">
        <v>39336</v>
      </c>
      <c r="B33" s="31">
        <v>6.5</v>
      </c>
    </row>
    <row r="34" spans="1:2" ht="13.5">
      <c r="A34" s="30">
        <v>39337</v>
      </c>
      <c r="B34" s="31">
        <v>1.5</v>
      </c>
    </row>
    <row r="35" spans="1:2" ht="13.5">
      <c r="A35" s="30">
        <v>39338</v>
      </c>
      <c r="B35" s="31">
        <v>1.48</v>
      </c>
    </row>
    <row r="36" spans="1:2" ht="13.5">
      <c r="A36" s="30">
        <v>39339</v>
      </c>
      <c r="B36" s="31" t="s">
        <v>87</v>
      </c>
    </row>
    <row r="37" spans="1:2" ht="13.5">
      <c r="A37" s="30">
        <v>39340</v>
      </c>
      <c r="B37" s="31">
        <v>6.7</v>
      </c>
    </row>
    <row r="38" spans="1:2" ht="13.5">
      <c r="A38" s="30" t="s">
        <v>121</v>
      </c>
      <c r="B38" s="31">
        <f>SUM(B31:B35,B37)</f>
        <v>21.68</v>
      </c>
    </row>
    <row r="44" spans="1:2" ht="13.5">
      <c r="A44" s="33" t="s">
        <v>124</v>
      </c>
      <c r="B44" s="33"/>
    </row>
    <row r="45" spans="1:2" ht="13.5">
      <c r="A45" s="30">
        <v>39341</v>
      </c>
      <c r="B45" s="31">
        <v>5.25</v>
      </c>
    </row>
    <row r="46" spans="1:2" ht="13.5">
      <c r="A46" s="30">
        <v>39342</v>
      </c>
      <c r="B46" s="31">
        <v>0.7</v>
      </c>
    </row>
    <row r="47" spans="1:2" ht="13.5">
      <c r="A47" s="30">
        <v>39343</v>
      </c>
      <c r="B47" s="31">
        <v>5</v>
      </c>
    </row>
    <row r="48" spans="1:2" ht="13.5">
      <c r="A48" s="30">
        <v>39344</v>
      </c>
      <c r="B48" s="31">
        <v>4</v>
      </c>
    </row>
    <row r="49" spans="1:2" ht="13.5">
      <c r="A49" s="30">
        <v>39345</v>
      </c>
      <c r="B49" s="31">
        <v>4</v>
      </c>
    </row>
    <row r="50" spans="1:2" ht="13.5">
      <c r="A50" s="30">
        <v>39346</v>
      </c>
      <c r="B50" s="31">
        <v>6</v>
      </c>
    </row>
    <row r="51" spans="1:2" ht="13.5">
      <c r="A51" s="30">
        <v>39347</v>
      </c>
      <c r="B51" s="31">
        <v>8.5</v>
      </c>
    </row>
    <row r="52" spans="1:2" ht="13.5">
      <c r="A52" s="30" t="s">
        <v>121</v>
      </c>
      <c r="B52" s="31">
        <f>SUM(B45:B51)</f>
        <v>33.45</v>
      </c>
    </row>
    <row r="57" spans="1:2" ht="13.5">
      <c r="A57" s="33" t="s">
        <v>125</v>
      </c>
      <c r="B57" s="33"/>
    </row>
    <row r="58" spans="1:2" ht="13.5">
      <c r="A58" s="30">
        <v>39348</v>
      </c>
      <c r="B58" s="31">
        <v>3</v>
      </c>
    </row>
    <row r="59" spans="1:2" ht="13.5">
      <c r="A59" s="30">
        <v>39349</v>
      </c>
      <c r="B59" s="31">
        <v>3</v>
      </c>
    </row>
    <row r="60" spans="1:2" ht="13.5">
      <c r="A60" s="30">
        <v>39350</v>
      </c>
      <c r="B60" s="31">
        <v>2</v>
      </c>
    </row>
    <row r="61" spans="1:2" ht="13.5">
      <c r="A61" s="30">
        <v>39351</v>
      </c>
      <c r="B61" s="31">
        <v>3.5</v>
      </c>
    </row>
    <row r="62" spans="1:2" ht="13.5">
      <c r="A62" s="30">
        <v>39352</v>
      </c>
      <c r="B62" s="31">
        <v>5.75</v>
      </c>
    </row>
    <row r="63" spans="1:2" ht="13.5">
      <c r="A63" s="30">
        <v>39353</v>
      </c>
      <c r="B63" s="31">
        <v>5</v>
      </c>
    </row>
    <row r="64" spans="1:2" ht="13.5">
      <c r="A64" s="30" t="s">
        <v>121</v>
      </c>
      <c r="B64" s="31">
        <f>SUM(B58:B63)</f>
        <v>22.25</v>
      </c>
    </row>
    <row r="72" spans="1:2" ht="13.5">
      <c r="A72" s="33" t="s">
        <v>126</v>
      </c>
      <c r="B72" s="33"/>
    </row>
    <row r="73" spans="1:2" ht="13.5">
      <c r="A73" s="30" t="s">
        <v>119</v>
      </c>
      <c r="B73" s="31">
        <v>20.6</v>
      </c>
    </row>
    <row r="74" spans="1:2" ht="13.5">
      <c r="A74" s="30" t="s">
        <v>122</v>
      </c>
      <c r="B74" s="31">
        <v>36.45</v>
      </c>
    </row>
    <row r="75" spans="1:2" ht="13.5">
      <c r="A75" s="30" t="s">
        <v>123</v>
      </c>
      <c r="B75" s="31">
        <v>21.68</v>
      </c>
    </row>
    <row r="76" spans="1:2" ht="13.5">
      <c r="A76" s="30" t="s">
        <v>124</v>
      </c>
      <c r="B76" s="31">
        <v>33.45</v>
      </c>
    </row>
    <row r="77" spans="1:2" ht="13.5">
      <c r="A77" s="30" t="s">
        <v>125</v>
      </c>
      <c r="B77" s="31">
        <v>22.25</v>
      </c>
    </row>
  </sheetData>
  <mergeCells count="6">
    <mergeCell ref="A1:B1"/>
    <mergeCell ref="A15:B15"/>
    <mergeCell ref="A30:B30"/>
    <mergeCell ref="A44:B44"/>
    <mergeCell ref="A57:B57"/>
    <mergeCell ref="A72:B7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D15" sqref="D15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8" t="s">
        <v>127</v>
      </c>
    </row>
    <row r="2" spans="1:7" ht="13.5">
      <c r="A2" t="s">
        <v>128</v>
      </c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ht="13.5">
      <c r="A3">
        <v>4</v>
      </c>
      <c r="B3">
        <v>4</v>
      </c>
      <c r="C3">
        <v>25</v>
      </c>
      <c r="D3" s="15">
        <f>B3/C3</f>
        <v>0.16</v>
      </c>
      <c r="E3" s="15">
        <f>3.8*D3</f>
        <v>0.608</v>
      </c>
      <c r="F3">
        <v>8</v>
      </c>
      <c r="G3" s="15">
        <f>A3*3.8</f>
        <v>15.2</v>
      </c>
    </row>
    <row r="4" spans="1:7" ht="13.5">
      <c r="A4">
        <v>7</v>
      </c>
      <c r="B4">
        <v>3</v>
      </c>
      <c r="C4">
        <v>19</v>
      </c>
      <c r="D4" s="15">
        <f>B4/C4</f>
        <v>0.15789473684210525</v>
      </c>
      <c r="E4" s="15">
        <f>3.8*D4</f>
        <v>0.6</v>
      </c>
      <c r="F4">
        <v>11</v>
      </c>
      <c r="G4" s="15">
        <f>A4*3.8</f>
        <v>26.599999999999998</v>
      </c>
    </row>
    <row r="5" spans="1:7" ht="13.5">
      <c r="A5">
        <v>10</v>
      </c>
      <c r="B5">
        <v>3</v>
      </c>
      <c r="C5">
        <v>18</v>
      </c>
      <c r="D5" s="15">
        <f>B5/C5</f>
        <v>0.16666666666666666</v>
      </c>
      <c r="E5" s="15">
        <f>3.8*D5</f>
        <v>0.6333333333333333</v>
      </c>
      <c r="F5">
        <v>13.5</v>
      </c>
      <c r="G5" s="15">
        <f>A5*3.8</f>
        <v>38</v>
      </c>
    </row>
    <row r="6" spans="1:7" ht="13.5">
      <c r="A6">
        <v>14</v>
      </c>
      <c r="B6">
        <v>4</v>
      </c>
      <c r="C6">
        <v>23</v>
      </c>
      <c r="D6" s="15">
        <f>B6/C6</f>
        <v>0.17391304347826086</v>
      </c>
      <c r="E6" s="15">
        <f>3.8*D6</f>
        <v>0.6608695652173913</v>
      </c>
      <c r="F6">
        <v>16.5</v>
      </c>
      <c r="G6" s="15">
        <f>A6*3.8</f>
        <v>53.199999999999996</v>
      </c>
    </row>
    <row r="7" spans="1:7" ht="13.5">
      <c r="A7">
        <v>18</v>
      </c>
      <c r="B7">
        <v>4</v>
      </c>
      <c r="C7">
        <v>23</v>
      </c>
      <c r="D7" s="15">
        <f>B7/C7</f>
        <v>0.17391304347826086</v>
      </c>
      <c r="E7" s="15">
        <f>3.8*D7</f>
        <v>0.6608695652173913</v>
      </c>
      <c r="F7">
        <v>20</v>
      </c>
      <c r="G7" s="15">
        <f>A7*3.8</f>
        <v>68.39999999999999</v>
      </c>
    </row>
    <row r="8" spans="1:7" ht="13.5">
      <c r="A8">
        <v>22</v>
      </c>
      <c r="B8">
        <v>4</v>
      </c>
      <c r="C8">
        <v>23</v>
      </c>
      <c r="D8" s="15">
        <f>B8/C8</f>
        <v>0.17391304347826086</v>
      </c>
      <c r="E8" s="15">
        <f>3.8*D8</f>
        <v>0.6608695652173913</v>
      </c>
      <c r="F8">
        <v>24</v>
      </c>
      <c r="G8" s="15">
        <f>A8*3.8</f>
        <v>83.6</v>
      </c>
    </row>
    <row r="9" spans="1:7" ht="13.5">
      <c r="A9">
        <v>28</v>
      </c>
      <c r="B9">
        <v>6</v>
      </c>
      <c r="C9">
        <v>37</v>
      </c>
      <c r="D9" s="15">
        <f>B9/C9</f>
        <v>0.16216216216216217</v>
      </c>
      <c r="E9" s="15">
        <f>3.8*D9</f>
        <v>0.6162162162162163</v>
      </c>
      <c r="F9">
        <v>29.5</v>
      </c>
      <c r="G9" s="15">
        <f>A9*3.8</f>
        <v>106.39999999999999</v>
      </c>
    </row>
    <row r="10" spans="1:7" ht="13.5">
      <c r="A10">
        <v>30</v>
      </c>
      <c r="B10">
        <v>2</v>
      </c>
      <c r="C10">
        <v>12</v>
      </c>
      <c r="D10" s="15">
        <f>B10/C10</f>
        <v>0.16666666666666666</v>
      </c>
      <c r="E10" s="15">
        <f>3.8*D10</f>
        <v>0.6333333333333333</v>
      </c>
      <c r="F10">
        <v>31</v>
      </c>
      <c r="G10" s="15">
        <f>A10*3.8</f>
        <v>114</v>
      </c>
    </row>
    <row r="11" spans="1:7" ht="13.5">
      <c r="A11">
        <v>34</v>
      </c>
      <c r="B11">
        <v>4</v>
      </c>
      <c r="C11">
        <v>24</v>
      </c>
      <c r="D11" s="15">
        <f>B11/C11</f>
        <v>0.16666666666666666</v>
      </c>
      <c r="E11" s="15">
        <f>3.8*D11</f>
        <v>0.6333333333333333</v>
      </c>
      <c r="F11">
        <v>36</v>
      </c>
      <c r="G11" s="15">
        <f>A11*3.8</f>
        <v>129.2</v>
      </c>
    </row>
    <row r="12" spans="1:7" ht="13.5">
      <c r="A12">
        <v>35</v>
      </c>
      <c r="B12">
        <v>1</v>
      </c>
      <c r="C12">
        <v>6</v>
      </c>
      <c r="D12" s="15">
        <f>B12/C12</f>
        <v>0.16666666666666666</v>
      </c>
      <c r="E12" s="15">
        <f>3.8*D12</f>
        <v>0.6333333333333333</v>
      </c>
      <c r="F12">
        <v>37.5</v>
      </c>
      <c r="G12" s="15">
        <f>A12*3.8</f>
        <v>133</v>
      </c>
    </row>
    <row r="13" spans="1:7" ht="13.5">
      <c r="A13">
        <v>36</v>
      </c>
      <c r="B13">
        <v>1</v>
      </c>
      <c r="C13">
        <v>6</v>
      </c>
      <c r="D13" s="15">
        <f>B13/C13</f>
        <v>0.16666666666666666</v>
      </c>
      <c r="E13" s="15">
        <f>3.8*D13</f>
        <v>0.6333333333333333</v>
      </c>
      <c r="F13">
        <v>39</v>
      </c>
      <c r="G13" s="15">
        <f>A13*3.8</f>
        <v>136.79999999999998</v>
      </c>
    </row>
    <row r="14" spans="1:7" ht="13.5">
      <c r="A14">
        <v>37</v>
      </c>
      <c r="B14">
        <v>1</v>
      </c>
      <c r="C14">
        <v>6</v>
      </c>
      <c r="D14" s="15">
        <f>B14/C14</f>
        <v>0.16666666666666666</v>
      </c>
      <c r="E14" s="15">
        <f>3.8*D14</f>
        <v>0.6333333333333333</v>
      </c>
      <c r="F14">
        <v>40</v>
      </c>
      <c r="G14" s="15">
        <f>A14*3.8</f>
        <v>140.6</v>
      </c>
    </row>
    <row r="15" spans="2:6" ht="13.5">
      <c r="B15" s="8" t="s">
        <v>135</v>
      </c>
      <c r="C15" s="8"/>
      <c r="D15" s="8">
        <f>AVERAGE(D3:D14)</f>
        <v>0.16681633578658753</v>
      </c>
      <c r="E15" s="8">
        <f>AVERAGE(E3:E14)</f>
        <v>0.6339020759890323</v>
      </c>
      <c r="F15" s="8"/>
    </row>
    <row r="16" spans="1:10" ht="13.5">
      <c r="A16" t="s">
        <v>136</v>
      </c>
      <c r="B16" s="8"/>
      <c r="C16" s="8"/>
      <c r="D16" s="8"/>
      <c r="E16" s="8"/>
      <c r="F16" s="1" t="s">
        <v>137</v>
      </c>
      <c r="G16" s="15">
        <f>G10/F10</f>
        <v>3.6774193548387095</v>
      </c>
      <c r="H16" t="s">
        <v>138</v>
      </c>
      <c r="I16" s="15">
        <f>G16/3.78</f>
        <v>0.9728622631848437</v>
      </c>
      <c r="J16" t="s">
        <v>139</v>
      </c>
    </row>
    <row r="17" spans="1:6" ht="13.5">
      <c r="A17" t="s">
        <v>140</v>
      </c>
      <c r="B17" s="8" t="s">
        <v>141</v>
      </c>
      <c r="C17" s="8"/>
      <c r="D17" s="8"/>
      <c r="E17" s="8"/>
      <c r="F17" s="8"/>
    </row>
    <row r="18" spans="2:6" ht="13.5">
      <c r="B18" s="8"/>
      <c r="C18" s="8"/>
      <c r="D18" s="8"/>
      <c r="E18" s="8"/>
      <c r="F18" s="8"/>
    </row>
    <row r="20" ht="13.5">
      <c r="A20" s="8" t="s">
        <v>142</v>
      </c>
    </row>
    <row r="21" ht="13.5">
      <c r="A21" t="s">
        <v>143</v>
      </c>
    </row>
    <row r="22" ht="13.5">
      <c r="A22" t="s">
        <v>144</v>
      </c>
    </row>
    <row r="24" spans="1:3" ht="13.5">
      <c r="A24" t="s">
        <v>145</v>
      </c>
      <c r="B24" t="s">
        <v>146</v>
      </c>
      <c r="C24" t="s">
        <v>147</v>
      </c>
    </row>
    <row r="25" spans="1:3" ht="13.5">
      <c r="A25">
        <v>5</v>
      </c>
      <c r="B25">
        <v>7.5</v>
      </c>
      <c r="C25" s="15">
        <f>A25*3.785</f>
        <v>18.925</v>
      </c>
    </row>
    <row r="26" spans="1:3" ht="13.5">
      <c r="A26">
        <v>10</v>
      </c>
      <c r="B26">
        <v>9.5</v>
      </c>
      <c r="C26" s="15">
        <f>A26*3.785</f>
        <v>37.85</v>
      </c>
    </row>
    <row r="27" spans="1:3" ht="13.5">
      <c r="A27">
        <v>15</v>
      </c>
      <c r="B27">
        <v>11</v>
      </c>
      <c r="C27" s="15">
        <f>A27*3.785</f>
        <v>56.775000000000006</v>
      </c>
    </row>
    <row r="28" spans="1:3" ht="13.5">
      <c r="A28">
        <v>20</v>
      </c>
      <c r="B28">
        <v>13</v>
      </c>
      <c r="C28" s="15">
        <f>A28*3.785</f>
        <v>75.7</v>
      </c>
    </row>
    <row r="29" spans="1:3" ht="13.5">
      <c r="A29">
        <v>30</v>
      </c>
      <c r="B29">
        <v>17</v>
      </c>
      <c r="C29" s="15">
        <f>A29*3.785</f>
        <v>113.55000000000001</v>
      </c>
    </row>
    <row r="30" spans="1:3" ht="13.5">
      <c r="A30">
        <v>40</v>
      </c>
      <c r="B30">
        <v>22</v>
      </c>
      <c r="C30" s="15">
        <f>A30*3.785</f>
        <v>151.4</v>
      </c>
    </row>
    <row r="31" spans="1:3" ht="13.5">
      <c r="A31">
        <v>50</v>
      </c>
      <c r="B31">
        <v>24</v>
      </c>
      <c r="C31" s="15">
        <f>A31*3.785</f>
        <v>189.25</v>
      </c>
    </row>
    <row r="32" spans="1:19" ht="13.5">
      <c r="A32">
        <v>60</v>
      </c>
      <c r="B32">
        <v>27.5</v>
      </c>
      <c r="C32" s="15">
        <f>A32*3.785</f>
        <v>227.10000000000002</v>
      </c>
      <c r="S32" t="s">
        <v>148</v>
      </c>
    </row>
    <row r="33" spans="1:3" ht="13.5">
      <c r="A33">
        <v>70</v>
      </c>
      <c r="B33">
        <v>30</v>
      </c>
      <c r="C33" s="15">
        <f>A33*3.785</f>
        <v>264.95</v>
      </c>
    </row>
    <row r="34" spans="1:3" ht="13.5">
      <c r="A34">
        <v>80</v>
      </c>
      <c r="B34">
        <v>33</v>
      </c>
      <c r="C34" s="15">
        <f>A34*3.785</f>
        <v>302.8</v>
      </c>
    </row>
    <row r="35" spans="1:3" ht="13.5">
      <c r="A35">
        <v>90</v>
      </c>
      <c r="B35">
        <v>38</v>
      </c>
      <c r="C35" s="15">
        <f>A35*3.785</f>
        <v>340.65000000000003</v>
      </c>
    </row>
    <row r="36" spans="1:19" ht="13.5">
      <c r="A36">
        <v>100</v>
      </c>
      <c r="B36">
        <v>41</v>
      </c>
      <c r="C36" s="15">
        <f>A36*3.785</f>
        <v>378.5</v>
      </c>
      <c r="H36" t="s">
        <v>148</v>
      </c>
      <c r="S36" t="s">
        <v>148</v>
      </c>
    </row>
    <row r="37" spans="1:3" ht="13.5">
      <c r="A37">
        <v>110</v>
      </c>
      <c r="B37">
        <v>45</v>
      </c>
      <c r="C37" s="15">
        <f>A37*3.785</f>
        <v>416.35</v>
      </c>
    </row>
    <row r="38" spans="1:3" ht="13.5">
      <c r="A38">
        <v>120</v>
      </c>
      <c r="B38">
        <v>48</v>
      </c>
      <c r="C38" s="15">
        <f>A38*3.785</f>
        <v>454.20000000000005</v>
      </c>
    </row>
    <row r="39" spans="1:3" ht="13.5">
      <c r="A39">
        <v>130</v>
      </c>
      <c r="B39">
        <v>51.5</v>
      </c>
      <c r="C39" s="15">
        <f>A39*3.785</f>
        <v>492.05</v>
      </c>
    </row>
    <row r="40" spans="1:3" ht="13.5">
      <c r="A40">
        <v>140</v>
      </c>
      <c r="B40">
        <v>55</v>
      </c>
      <c r="C40" s="15">
        <f>A40*3.785</f>
        <v>529.9</v>
      </c>
    </row>
    <row r="41" spans="1:3" ht="13.5">
      <c r="A41">
        <v>150</v>
      </c>
      <c r="B41">
        <v>58</v>
      </c>
      <c r="C41" s="15">
        <f>A41*3.785</f>
        <v>567.75</v>
      </c>
    </row>
    <row r="42" spans="1:3" ht="13.5">
      <c r="A42">
        <v>160</v>
      </c>
      <c r="B42">
        <v>61</v>
      </c>
      <c r="C42" s="15">
        <f>A42*3.785</f>
        <v>605.6</v>
      </c>
    </row>
    <row r="43" spans="1:3" ht="13.5">
      <c r="A43">
        <v>165</v>
      </c>
      <c r="B43">
        <v>78</v>
      </c>
      <c r="C43" s="15">
        <f>A43*3.785</f>
        <v>624.525</v>
      </c>
    </row>
    <row r="44" spans="1:5" ht="13.5">
      <c r="A44" s="26" t="s">
        <v>137</v>
      </c>
      <c r="B44" s="15">
        <f>(C43-C25)/(B43-B25)</f>
        <v>8.590070921985816</v>
      </c>
      <c r="C44" t="s">
        <v>149</v>
      </c>
      <c r="D44" s="15">
        <f>B44/3.78</f>
        <v>2.2725055349168826</v>
      </c>
      <c r="E44" t="s">
        <v>139</v>
      </c>
    </row>
    <row r="45" spans="1:3" ht="13.5">
      <c r="A45" t="s">
        <v>150</v>
      </c>
      <c r="B45" s="15">
        <f>A43*3.78</f>
        <v>623.7</v>
      </c>
      <c r="C45" t="s">
        <v>151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6" sqref="B6"/>
    </sheetView>
  </sheetViews>
  <sheetFormatPr defaultColWidth="11.421875" defaultRowHeight="15"/>
  <cols>
    <col min="1" max="1" width="11.28125" style="0" customWidth="1"/>
    <col min="2" max="2" width="10.00390625" style="0" customWidth="1"/>
    <col min="3" max="3" width="13.2812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  <col min="12" max="16384" width="10.8515625" style="0" customWidth="1"/>
  </cols>
  <sheetData>
    <row r="1" spans="1:11" ht="13.5">
      <c r="A1" s="34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3.5">
      <c r="A2" s="36"/>
      <c r="B2" s="36"/>
      <c r="C2" s="36" t="s">
        <v>1</v>
      </c>
      <c r="D2" s="36"/>
      <c r="E2" s="36"/>
      <c r="F2" s="36" t="s">
        <v>2</v>
      </c>
      <c r="G2" s="36"/>
      <c r="H2" s="36" t="s">
        <v>3</v>
      </c>
      <c r="I2" s="36"/>
      <c r="J2" s="36" t="s">
        <v>4</v>
      </c>
      <c r="K2" s="36" t="s">
        <v>5</v>
      </c>
    </row>
    <row r="3" spans="1:11" ht="13.5">
      <c r="A3" s="36" t="s">
        <v>6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6" t="s">
        <v>12</v>
      </c>
      <c r="H3" s="36" t="s">
        <v>13</v>
      </c>
      <c r="I3" s="36" t="s">
        <v>14</v>
      </c>
      <c r="J3" s="36" t="s">
        <v>15</v>
      </c>
      <c r="K3" s="37" t="s">
        <v>16</v>
      </c>
    </row>
    <row r="4" spans="1:11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3.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3.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3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3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3.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3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3.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3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J16" sqref="J16"/>
    </sheetView>
  </sheetViews>
  <sheetFormatPr defaultColWidth="11.421875" defaultRowHeight="15"/>
  <cols>
    <col min="1" max="2" width="10.8515625" style="0" customWidth="1"/>
    <col min="3" max="3" width="8.8515625" style="0" customWidth="1"/>
    <col min="4" max="4" width="6.00390625" style="0" customWidth="1"/>
    <col min="5" max="5" width="5.00390625" style="0" customWidth="1"/>
    <col min="6" max="16384" width="10.8515625" style="0" customWidth="1"/>
  </cols>
  <sheetData>
    <row r="1" spans="1:8" ht="13.5">
      <c r="A1" s="36" t="s">
        <v>67</v>
      </c>
      <c r="B1" s="36"/>
      <c r="C1" s="36"/>
      <c r="D1" s="36"/>
      <c r="E1" s="17"/>
      <c r="F1" s="35"/>
      <c r="G1" s="35"/>
      <c r="H1" s="35"/>
    </row>
    <row r="2" spans="1:8" ht="13.5">
      <c r="A2" s="36"/>
      <c r="B2" s="34" t="s">
        <v>68</v>
      </c>
      <c r="C2" s="36"/>
      <c r="D2" s="36"/>
      <c r="E2" s="17"/>
      <c r="F2" s="36"/>
      <c r="G2" s="34" t="s">
        <v>69</v>
      </c>
      <c r="H2" s="36"/>
    </row>
    <row r="3" spans="1:8" ht="13.5">
      <c r="A3" s="36"/>
      <c r="B3" s="36"/>
      <c r="C3" s="36"/>
      <c r="D3" s="36"/>
      <c r="E3" s="17"/>
      <c r="F3" s="36"/>
      <c r="G3" s="36"/>
      <c r="H3" s="36"/>
    </row>
    <row r="4" spans="1:8" ht="13.5">
      <c r="A4" s="36" t="s">
        <v>6</v>
      </c>
      <c r="B4" s="36" t="s">
        <v>7</v>
      </c>
      <c r="C4" s="36" t="s">
        <v>70</v>
      </c>
      <c r="D4" s="36" t="s">
        <v>71</v>
      </c>
      <c r="E4" s="17"/>
      <c r="F4" s="36" t="s">
        <v>6</v>
      </c>
      <c r="G4" s="36" t="s">
        <v>7</v>
      </c>
      <c r="H4" s="36" t="s">
        <v>72</v>
      </c>
    </row>
    <row r="5" spans="1:8" ht="13.5">
      <c r="A5" s="35"/>
      <c r="B5" s="35"/>
      <c r="C5" s="35"/>
      <c r="D5" s="35"/>
      <c r="E5" s="17"/>
      <c r="F5" s="35"/>
      <c r="G5" s="35"/>
      <c r="H5" s="35"/>
    </row>
    <row r="6" spans="1:8" ht="13.5">
      <c r="A6" s="35"/>
      <c r="B6" s="35"/>
      <c r="C6" s="35"/>
      <c r="D6" s="35"/>
      <c r="E6" s="17"/>
      <c r="F6" s="35"/>
      <c r="G6" s="35"/>
      <c r="H6" s="35"/>
    </row>
    <row r="7" spans="1:8" ht="13.5">
      <c r="A7" s="35"/>
      <c r="B7" s="35"/>
      <c r="C7" s="35"/>
      <c r="D7" s="35"/>
      <c r="E7" s="17"/>
      <c r="F7" s="35"/>
      <c r="G7" s="35"/>
      <c r="H7" s="35"/>
    </row>
    <row r="8" spans="1:8" ht="13.5">
      <c r="A8" s="35"/>
      <c r="B8" s="35"/>
      <c r="C8" s="35"/>
      <c r="D8" s="35"/>
      <c r="E8" s="17"/>
      <c r="F8" s="35"/>
      <c r="G8" s="35"/>
      <c r="H8" s="35"/>
    </row>
    <row r="9" spans="1:8" ht="13.5">
      <c r="A9" s="35"/>
      <c r="B9" s="35"/>
      <c r="C9" s="35"/>
      <c r="D9" s="35"/>
      <c r="E9" s="17"/>
      <c r="F9" s="35"/>
      <c r="G9" s="35"/>
      <c r="H9" s="35"/>
    </row>
    <row r="10" spans="1:8" ht="13.5">
      <c r="A10" s="35"/>
      <c r="B10" s="35"/>
      <c r="C10" s="35"/>
      <c r="D10" s="35"/>
      <c r="E10" s="17"/>
      <c r="F10" s="35"/>
      <c r="G10" s="35"/>
      <c r="H10" s="35"/>
    </row>
    <row r="11" spans="1:8" ht="13.5">
      <c r="A11" s="35"/>
      <c r="B11" s="35"/>
      <c r="C11" s="35"/>
      <c r="D11" s="35"/>
      <c r="E11" s="17"/>
      <c r="F11" s="35"/>
      <c r="G11" s="35"/>
      <c r="H11" s="35"/>
    </row>
    <row r="12" spans="1:8" ht="13.5">
      <c r="A12" s="35"/>
      <c r="B12" s="35"/>
      <c r="C12" s="35"/>
      <c r="D12" s="35"/>
      <c r="E12" s="17"/>
      <c r="F12" s="35"/>
      <c r="G12" s="35"/>
      <c r="H12" s="35"/>
    </row>
    <row r="13" spans="1:8" ht="13.5">
      <c r="A13" s="35"/>
      <c r="B13" s="35"/>
      <c r="C13" s="35"/>
      <c r="D13" s="35"/>
      <c r="E13" s="17"/>
      <c r="F13" s="35"/>
      <c r="G13" s="35"/>
      <c r="H13" s="35"/>
    </row>
    <row r="14" spans="1:8" ht="13.5">
      <c r="A14" s="35"/>
      <c r="B14" s="35"/>
      <c r="C14" s="35"/>
      <c r="D14" s="35"/>
      <c r="E14" s="17"/>
      <c r="F14" s="35"/>
      <c r="G14" s="35"/>
      <c r="H14" s="35"/>
    </row>
    <row r="15" spans="1:8" ht="13.5">
      <c r="A15" s="35"/>
      <c r="B15" s="35"/>
      <c r="C15" s="35"/>
      <c r="D15" s="35"/>
      <c r="E15" s="17"/>
      <c r="F15" s="35"/>
      <c r="G15" s="35"/>
      <c r="H15" s="35"/>
    </row>
    <row r="16" spans="1:8" ht="13.5">
      <c r="A16" s="35"/>
      <c r="B16" s="35"/>
      <c r="C16" s="35"/>
      <c r="D16" s="35"/>
      <c r="E16" s="17"/>
      <c r="F16" s="35"/>
      <c r="G16" s="35"/>
      <c r="H16" s="35"/>
    </row>
    <row r="17" spans="1:8" ht="13.5">
      <c r="A17" s="35"/>
      <c r="B17" s="35"/>
      <c r="C17" s="35"/>
      <c r="D17" s="35"/>
      <c r="E17" s="17"/>
      <c r="F17" s="35"/>
      <c r="G17" s="35"/>
      <c r="H17" s="35"/>
    </row>
    <row r="18" spans="1:8" ht="13.5">
      <c r="A18" s="35"/>
      <c r="B18" s="35"/>
      <c r="C18" s="35"/>
      <c r="D18" s="35"/>
      <c r="E18" s="17"/>
      <c r="F18" s="35"/>
      <c r="G18" s="35"/>
      <c r="H18" s="35"/>
    </row>
    <row r="19" spans="1:8" ht="13.5">
      <c r="A19" s="35"/>
      <c r="B19" s="35"/>
      <c r="C19" s="35"/>
      <c r="D19" s="35"/>
      <c r="E19" s="17"/>
      <c r="F19" s="35"/>
      <c r="G19" s="35"/>
      <c r="H19" s="35"/>
    </row>
    <row r="20" spans="1:8" ht="13.5">
      <c r="A20" s="35"/>
      <c r="B20" s="35"/>
      <c r="C20" s="35"/>
      <c r="D20" s="35"/>
      <c r="E20" s="17"/>
      <c r="F20" s="35"/>
      <c r="G20" s="35"/>
      <c r="H20" s="35"/>
    </row>
    <row r="21" spans="1:8" ht="13.5">
      <c r="A21" s="35"/>
      <c r="B21" s="35"/>
      <c r="C21" s="35"/>
      <c r="D21" s="35"/>
      <c r="E21" s="17"/>
      <c r="F21" s="35"/>
      <c r="G21" s="35"/>
      <c r="H21" s="35"/>
    </row>
    <row r="22" spans="1:8" ht="13.5">
      <c r="A22" s="35"/>
      <c r="B22" s="35"/>
      <c r="C22" s="35"/>
      <c r="D22" s="35"/>
      <c r="E22" s="17"/>
      <c r="F22" s="35"/>
      <c r="G22" s="35"/>
      <c r="H22" s="35"/>
    </row>
    <row r="23" spans="1:8" ht="13.5">
      <c r="A23" s="35"/>
      <c r="B23" s="35"/>
      <c r="C23" s="35"/>
      <c r="D23" s="35"/>
      <c r="E23" s="17"/>
      <c r="F23" s="35"/>
      <c r="G23" s="35"/>
      <c r="H23" s="35"/>
    </row>
    <row r="24" spans="1:8" ht="13.5">
      <c r="A24" s="35"/>
      <c r="B24" s="35"/>
      <c r="C24" s="35"/>
      <c r="D24" s="35"/>
      <c r="E24" s="17"/>
      <c r="F24" s="35"/>
      <c r="G24" s="35"/>
      <c r="H24" s="35"/>
    </row>
    <row r="25" spans="1:8" ht="13.5">
      <c r="A25" s="35"/>
      <c r="B25" s="35"/>
      <c r="C25" s="35"/>
      <c r="D25" s="35"/>
      <c r="E25" s="17"/>
      <c r="F25" s="35"/>
      <c r="G25" s="35"/>
      <c r="H25" s="35"/>
    </row>
    <row r="26" spans="1:8" ht="13.5">
      <c r="A26" s="35"/>
      <c r="B26" s="35"/>
      <c r="C26" s="35"/>
      <c r="D26" s="35"/>
      <c r="E26" s="17"/>
      <c r="F26" s="35"/>
      <c r="G26" s="35"/>
      <c r="H26" s="35"/>
    </row>
    <row r="27" spans="1:8" ht="13.5">
      <c r="A27" s="35"/>
      <c r="B27" s="35"/>
      <c r="C27" s="35"/>
      <c r="D27" s="35"/>
      <c r="E27" s="17"/>
      <c r="F27" s="35"/>
      <c r="G27" s="35"/>
      <c r="H27" s="35"/>
    </row>
    <row r="28" spans="1:8" ht="13.5">
      <c r="A28" s="35"/>
      <c r="B28" s="35"/>
      <c r="C28" s="35"/>
      <c r="D28" s="35"/>
      <c r="E28" s="17"/>
      <c r="F28" s="35"/>
      <c r="G28" s="35"/>
      <c r="H28" s="35"/>
    </row>
    <row r="29" spans="1:8" ht="13.5">
      <c r="A29" s="35"/>
      <c r="B29" s="35"/>
      <c r="C29" s="35"/>
      <c r="D29" s="35"/>
      <c r="E29" s="17"/>
      <c r="F29" s="35"/>
      <c r="G29" s="35"/>
      <c r="H29" s="35"/>
    </row>
    <row r="30" spans="1:8" ht="13.5">
      <c r="A30" s="35"/>
      <c r="B30" s="35"/>
      <c r="C30" s="35"/>
      <c r="D30" s="35"/>
      <c r="E30" s="17"/>
      <c r="F30" s="35"/>
      <c r="G30" s="35"/>
      <c r="H30" s="35"/>
    </row>
    <row r="31" spans="1:8" ht="13.5">
      <c r="A31" s="35"/>
      <c r="B31" s="35"/>
      <c r="C31" s="35"/>
      <c r="D31" s="35"/>
      <c r="E31" s="17"/>
      <c r="F31" s="35"/>
      <c r="G31" s="35"/>
      <c r="H31" s="35"/>
    </row>
    <row r="32" spans="1:8" ht="13.5">
      <c r="A32" s="35"/>
      <c r="B32" s="35"/>
      <c r="C32" s="35"/>
      <c r="D32" s="35"/>
      <c r="E32" s="17"/>
      <c r="F32" s="35"/>
      <c r="G32" s="35"/>
      <c r="H32" s="35"/>
    </row>
    <row r="33" spans="1:8" ht="13.5">
      <c r="A33" s="35"/>
      <c r="B33" s="35"/>
      <c r="C33" s="35"/>
      <c r="D33" s="35"/>
      <c r="E33" s="17"/>
      <c r="F33" s="35"/>
      <c r="G33" s="35"/>
      <c r="H33" s="35"/>
    </row>
    <row r="34" spans="1:8" ht="13.5">
      <c r="A34" s="35"/>
      <c r="B34" s="35"/>
      <c r="C34" s="35"/>
      <c r="D34" s="35"/>
      <c r="E34" s="17"/>
      <c r="F34" s="35"/>
      <c r="G34" s="35"/>
      <c r="H34" s="35"/>
    </row>
    <row r="35" spans="1:8" ht="13.5">
      <c r="A35" s="35"/>
      <c r="B35" s="35"/>
      <c r="C35" s="35"/>
      <c r="D35" s="35"/>
      <c r="E35" s="17"/>
      <c r="F35" s="35"/>
      <c r="G35" s="35"/>
      <c r="H35" s="35"/>
    </row>
    <row r="36" spans="1:8" ht="13.5">
      <c r="A36" s="35"/>
      <c r="B36" s="35"/>
      <c r="C36" s="35"/>
      <c r="D36" s="35"/>
      <c r="E36" s="17"/>
      <c r="F36" s="35"/>
      <c r="G36" s="35"/>
      <c r="H36" s="35"/>
    </row>
    <row r="37" spans="1:8" ht="13.5">
      <c r="A37" s="35"/>
      <c r="B37" s="35"/>
      <c r="C37" s="35"/>
      <c r="D37" s="35"/>
      <c r="E37" s="17"/>
      <c r="F37" s="35"/>
      <c r="G37" s="35"/>
      <c r="H37" s="35"/>
    </row>
    <row r="38" spans="1:8" ht="13.5">
      <c r="A38" s="35"/>
      <c r="B38" s="35"/>
      <c r="C38" s="35"/>
      <c r="D38" s="35"/>
      <c r="E38" s="17"/>
      <c r="F38" s="35"/>
      <c r="G38" s="35"/>
      <c r="H38" s="35"/>
    </row>
    <row r="39" spans="1:8" ht="13.5">
      <c r="A39" s="35"/>
      <c r="B39" s="35"/>
      <c r="C39" s="35"/>
      <c r="D39" s="35"/>
      <c r="E39" s="17"/>
      <c r="F39" s="35"/>
      <c r="G39" s="35"/>
      <c r="H39" s="35"/>
    </row>
    <row r="40" spans="1:8" ht="13.5">
      <c r="A40" s="35"/>
      <c r="B40" s="35"/>
      <c r="C40" s="35"/>
      <c r="D40" s="35"/>
      <c r="E40" s="17"/>
      <c r="F40" s="35"/>
      <c r="G40" s="35"/>
      <c r="H40" s="35"/>
    </row>
    <row r="41" spans="1:8" ht="13.5">
      <c r="A41" s="35"/>
      <c r="B41" s="35"/>
      <c r="C41" s="35"/>
      <c r="D41" s="35"/>
      <c r="E41" s="17"/>
      <c r="F41" s="35"/>
      <c r="G41" s="35"/>
      <c r="H41" s="35"/>
    </row>
    <row r="42" spans="1:8" ht="13.5">
      <c r="A42" s="35"/>
      <c r="B42" s="35"/>
      <c r="C42" s="35"/>
      <c r="D42" s="35"/>
      <c r="E42" s="17"/>
      <c r="F42" s="35"/>
      <c r="G42" s="35"/>
      <c r="H42" s="35"/>
    </row>
    <row r="43" spans="1:8" ht="13.5">
      <c r="A43" s="35"/>
      <c r="B43" s="35"/>
      <c r="C43" s="35"/>
      <c r="D43" s="35"/>
      <c r="E43" s="17"/>
      <c r="F43" s="35"/>
      <c r="G43" s="35"/>
      <c r="H43" s="35"/>
    </row>
    <row r="44" spans="1:8" ht="13.5">
      <c r="A44" s="35"/>
      <c r="B44" s="35"/>
      <c r="C44" s="35"/>
      <c r="D44" s="35"/>
      <c r="E44" s="17"/>
      <c r="F44" s="35"/>
      <c r="G44" s="35"/>
      <c r="H44" s="35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2007-09-30T03:20:35Z</dcterms:created>
  <dcterms:modified xsi:type="dcterms:W3CDTF">1601-01-01T07:00:00Z</dcterms:modified>
  <cp:category/>
  <cp:version/>
  <cp:contentType/>
  <cp:contentStatus/>
  <cp:revision>1</cp:revision>
</cp:coreProperties>
</file>